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brockwe1\Downloads\"/>
    </mc:Choice>
  </mc:AlternateContent>
  <xr:revisionPtr revIDLastSave="0" documentId="13_ncr:1_{B9F09BD9-6250-46CB-8196-0202D2DD0F71}" xr6:coauthVersionLast="47" xr6:coauthVersionMax="47" xr10:uidLastSave="{00000000-0000-0000-0000-000000000000}"/>
  <workbookProtection workbookAlgorithmName="SHA-512" workbookHashValue="Qz6uKrNZcl1+mqwG6m+UAAFjldDA9VjkyruvohnQkWDL2Y6F2cq8YvlQHHxnTyOsSXzVoZgdK8oX+DSxb/OS3g==" workbookSaltValue="dmLiq17O1llQTogcqNXoNw==" workbookSpinCount="100000" lockStructure="1"/>
  <bookViews>
    <workbookView xWindow="-110" yWindow="-110" windowWidth="19420" windowHeight="10420" tabRatio="676" xr2:uid="{BB1F3257-3AEC-4183-B5AA-1A6BE6E20241}"/>
  </bookViews>
  <sheets>
    <sheet name="Recast Segment Financials" sheetId="1" r:id="rId1"/>
    <sheet name="Disclosed Segment Financials" sheetId="3" r:id="rId2"/>
    <sheet name="Total Company Financials" sheetId="4" r:id="rId3"/>
    <sheet name="Pension + OPEB" sheetId="11" r:id="rId4"/>
  </sheets>
  <externalReferences>
    <externalReference r:id="rId5"/>
    <externalReference r:id="rId6"/>
  </externalReferences>
  <definedNames>
    <definedName name="CY.93">#REF!</definedName>
    <definedName name="CY.94">#REF!</definedName>
    <definedName name="Ec.Profit">#REF!</definedName>
    <definedName name="MY">#REF!</definedName>
    <definedName name="_xlnm.Print_Area" localSheetId="1">'Disclosed Segment Financials'!$B$2:$J$92</definedName>
    <definedName name="_xlnm.Print_Area" localSheetId="3">'Pension + OPEB'!$B$2:$U$57</definedName>
    <definedName name="_xlnm.Print_Area" localSheetId="0">'Recast Segment Financials'!$B$2:$J$108</definedName>
    <definedName name="_xlnm.Print_Area" localSheetId="2">'Total Company Financials'!$B$2:$J$35</definedName>
    <definedName name="_xlnm.Print_Area">[1]Assumptions!$A$1:$U$88</definedName>
    <definedName name="_xlnm.Print_Titles">[2]pfx_prov!$B$1:$B$65536,[2]pfx_prov!$A$1:$IV$3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6" i="11" l="1"/>
  <c r="J46" i="11"/>
  <c r="D46" i="11"/>
  <c r="H13" i="3"/>
  <c r="D42" i="3" l="1" a="1"/>
  <c r="D42" i="3" s="1"/>
  <c r="D46" i="3" s="1" a="1"/>
  <c r="D46" i="3" s="1"/>
  <c r="D22" i="3"/>
  <c r="E22" i="3"/>
  <c r="F22" i="3"/>
  <c r="G22" i="3"/>
  <c r="I22" i="3"/>
  <c r="H86" i="3" l="1"/>
  <c r="D83" i="3"/>
  <c r="H62" i="3"/>
  <c r="E91" i="3"/>
  <c r="F91" i="3"/>
  <c r="G91" i="3"/>
  <c r="D91" i="3"/>
  <c r="I83" i="3"/>
  <c r="I75" i="3"/>
  <c r="I67" i="3"/>
  <c r="D67" i="3"/>
  <c r="H90" i="3"/>
  <c r="H89" i="3"/>
  <c r="H88" i="3"/>
  <c r="H87" i="3"/>
  <c r="D75" i="3"/>
  <c r="G67" i="3"/>
  <c r="F67" i="3"/>
  <c r="E67" i="3"/>
  <c r="H66" i="3"/>
  <c r="H65" i="3"/>
  <c r="H64" i="3"/>
  <c r="H63" i="3"/>
  <c r="I54" i="11"/>
  <c r="J54" i="11"/>
  <c r="J52" i="11"/>
  <c r="D50" i="3" l="1" a="1"/>
  <c r="D50" i="3" s="1"/>
  <c r="D51" i="3" s="1" a="1"/>
  <c r="D51" i="3" s="1"/>
  <c r="I91" i="3"/>
  <c r="H91" i="3"/>
  <c r="H67" i="3"/>
  <c r="H52" i="11"/>
  <c r="H54" i="11" s="1"/>
  <c r="H28" i="3"/>
  <c r="H27" i="3"/>
  <c r="H26" i="3"/>
  <c r="H21" i="3"/>
  <c r="H20" i="3"/>
  <c r="H19" i="3"/>
  <c r="H18" i="3"/>
  <c r="H17" i="3"/>
  <c r="H22" i="3" l="1"/>
  <c r="D25" i="3" s="1" a="1"/>
  <c r="H94" i="1"/>
  <c r="H95" i="1"/>
  <c r="H96" i="1"/>
  <c r="H97" i="1"/>
  <c r="H92" i="1"/>
  <c r="H93" i="1"/>
  <c r="H91" i="1"/>
  <c r="H34" i="1"/>
  <c r="H32" i="1"/>
  <c r="D33" i="1" s="1" a="1"/>
  <c r="D33" i="1" s="1"/>
  <c r="H30" i="1"/>
  <c r="D31" i="1" s="1" a="1"/>
  <c r="D31" i="1" s="1"/>
  <c r="H26" i="1"/>
  <c r="H25" i="1"/>
  <c r="H24" i="1"/>
  <c r="H23" i="1"/>
  <c r="H22" i="1"/>
  <c r="H21" i="1"/>
  <c r="D35" i="1" l="1" a="1"/>
  <c r="D35" i="1" s="1"/>
  <c r="D25" i="3"/>
  <c r="D29" i="3" s="1"/>
  <c r="E29" i="3"/>
  <c r="G29" i="3"/>
  <c r="I29" i="3"/>
  <c r="F29" i="3"/>
  <c r="H29" i="3"/>
  <c r="R46" i="11"/>
  <c r="T46" i="11"/>
  <c r="L46" i="11"/>
  <c r="N46" i="11"/>
  <c r="I87" i="1" l="1"/>
  <c r="D87" i="1"/>
  <c r="I75" i="1"/>
  <c r="D75" i="1"/>
  <c r="E65" i="1"/>
  <c r="F65" i="1"/>
  <c r="G65" i="1"/>
  <c r="I65" i="1"/>
  <c r="H64" i="1"/>
  <c r="D65" i="1"/>
  <c r="H63" i="1"/>
  <c r="H62" i="1"/>
  <c r="H61" i="1"/>
  <c r="H60" i="1"/>
  <c r="H59" i="1"/>
  <c r="H58" i="1"/>
  <c r="I98" i="1"/>
  <c r="H98" i="1"/>
  <c r="H38" i="1"/>
  <c r="H54" i="1"/>
  <c r="H53" i="1"/>
  <c r="H52" i="1"/>
  <c r="H51" i="1"/>
  <c r="H25" i="4"/>
  <c r="H23" i="4"/>
  <c r="G8" i="4"/>
  <c r="G10" i="4" s="1"/>
  <c r="F8" i="4"/>
  <c r="E8" i="4"/>
  <c r="I8" i="4"/>
  <c r="D8" i="4"/>
  <c r="H21" i="4"/>
  <c r="H20" i="4"/>
  <c r="H19" i="4"/>
  <c r="H15" i="4"/>
  <c r="H14" i="4"/>
  <c r="H13" i="4"/>
  <c r="H46" i="11"/>
  <c r="F46" i="11"/>
  <c r="H8" i="4" l="1"/>
  <c r="H65" i="1"/>
  <c r="D16" i="4" a="1"/>
  <c r="D16" i="4" s="1"/>
  <c r="G104" i="1" l="1"/>
  <c r="F104" i="1"/>
  <c r="E104" i="1"/>
  <c r="H36" i="1"/>
  <c r="H37" i="1"/>
  <c r="I9" i="4" l="1"/>
  <c r="H9" i="4" s="1"/>
  <c r="H10" i="4" s="1"/>
  <c r="F10" i="4"/>
  <c r="E10" i="4"/>
  <c r="D39" i="1" a="1"/>
  <c r="D39" i="1" s="1"/>
  <c r="D55" i="1"/>
  <c r="I55" i="1"/>
  <c r="H55" i="1"/>
  <c r="G55" i="1"/>
  <c r="F55" i="1"/>
  <c r="E55" i="1"/>
  <c r="G98" i="1"/>
  <c r="F98" i="1"/>
  <c r="E98" i="1"/>
  <c r="D98" i="1"/>
  <c r="I10" i="4" l="1"/>
  <c r="D10" i="4"/>
  <c r="D11" i="1" a="1"/>
  <c r="D11" i="1" s="1"/>
  <c r="D18" i="4" l="1" a="1"/>
  <c r="D18" i="4" s="1"/>
  <c r="D22" i="4" s="1" a="1"/>
  <c r="D22" i="4" s="1"/>
  <c r="D24" i="4" s="1" a="1"/>
  <c r="D24" i="4" s="1"/>
  <c r="D26" i="4" s="1" a="1"/>
  <c r="D26" i="4" l="1"/>
  <c r="D27" i="4" s="1"/>
  <c r="F27" i="4"/>
  <c r="G27" i="4"/>
  <c r="H27" i="4"/>
  <c r="I27" i="4"/>
  <c r="E27" i="4"/>
  <c r="D30" i="4" a="1"/>
  <c r="D30" i="4" s="1"/>
  <c r="D33" i="4" s="1" a="1"/>
  <c r="D33" i="4" s="1"/>
  <c r="D34" i="4" s="1" a="1"/>
  <c r="D34" i="4" s="1"/>
  <c r="I27" i="1"/>
  <c r="E27" i="1"/>
  <c r="F27" i="1"/>
  <c r="G27" i="1"/>
  <c r="H27" i="1"/>
  <c r="D27" i="1"/>
  <c r="D40" i="1" l="1" a="1"/>
  <c r="D40"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<sst xmlns="http://schemas.openxmlformats.org/spreadsheetml/2006/main" count="377" uniqueCount="151">
  <si>
    <t>Wholesales (thousands)</t>
  </si>
  <si>
    <t>2021 FY</t>
  </si>
  <si>
    <t>2022 Q1</t>
  </si>
  <si>
    <t>2022 Q2</t>
  </si>
  <si>
    <t>2022 Q3</t>
  </si>
  <si>
    <t>2022 Q4</t>
  </si>
  <si>
    <t>2022 FY</t>
  </si>
  <si>
    <t>Ford Blue</t>
  </si>
  <si>
    <t>Ford Model e</t>
  </si>
  <si>
    <t>Ford Pro</t>
  </si>
  <si>
    <t>Ford Credit</t>
  </si>
  <si>
    <t>Corporate Other</t>
  </si>
  <si>
    <t>Ford Blue EBIT</t>
  </si>
  <si>
    <t>Margin</t>
  </si>
  <si>
    <t>Ford Model e EBIT</t>
  </si>
  <si>
    <t>Ford Pro EBIT</t>
  </si>
  <si>
    <t>Ford Credit EBT</t>
  </si>
  <si>
    <t>Corporate Other EBIT</t>
  </si>
  <si>
    <t>Intersegment Revenues (millions)</t>
  </si>
  <si>
    <t>Eliminations</t>
  </si>
  <si>
    <t>Total Assets (millions)</t>
  </si>
  <si>
    <t>North America</t>
  </si>
  <si>
    <t>South America</t>
  </si>
  <si>
    <t>Europe</t>
  </si>
  <si>
    <t>China (Including Taiwan)</t>
  </si>
  <si>
    <t>International Markets Group</t>
  </si>
  <si>
    <t>Adjusted EBIT</t>
  </si>
  <si>
    <t>China</t>
  </si>
  <si>
    <t>Mobility EBIT</t>
  </si>
  <si>
    <t>Revenues (millions)</t>
  </si>
  <si>
    <t>Company excluding Ford Credit</t>
  </si>
  <si>
    <t>Total revenues</t>
  </si>
  <si>
    <t>Costs and expenses</t>
  </si>
  <si>
    <t>Cost of sales</t>
  </si>
  <si>
    <t>Selling, administrative, and other expenses</t>
  </si>
  <si>
    <t>Ford Credit interest, operating, and other expenses</t>
  </si>
  <si>
    <t>Total costs and expenses</t>
  </si>
  <si>
    <t>Operating income/(loss)</t>
  </si>
  <si>
    <t>Interest expense on Company debt excluding Ford Credit</t>
  </si>
  <si>
    <t>Other income/(loss), net</t>
  </si>
  <si>
    <t>Equity in net income/(loss) of affiliated companies</t>
  </si>
  <si>
    <t>Provision for/(Benefit from) income taxes</t>
  </si>
  <si>
    <t>Net income/(loss)</t>
  </si>
  <si>
    <t>Less: Income/(loss) attributable to noncontrolling interests</t>
  </si>
  <si>
    <t>Net income/(loss) attributable to Ford Motor Company</t>
  </si>
  <si>
    <t>Less: Special items pre-tax</t>
  </si>
  <si>
    <t>Adjusted EBIT margin</t>
  </si>
  <si>
    <t>Service Cost</t>
  </si>
  <si>
    <t>Interest Cost</t>
  </si>
  <si>
    <t>Expected return on assets</t>
  </si>
  <si>
    <t>Net periodic benefit cost/(income)</t>
  </si>
  <si>
    <t>Worldwide OPEB</t>
  </si>
  <si>
    <t>Corporate Other EBIT as originally reported</t>
  </si>
  <si>
    <t>Mobility</t>
  </si>
  <si>
    <t>EBIT (millions)</t>
  </si>
  <si>
    <t>Ford Credit EBT*</t>
  </si>
  <si>
    <t>Ford Next EBIT*</t>
  </si>
  <si>
    <t>Ford Next*</t>
  </si>
  <si>
    <t>Ford Credit*</t>
  </si>
  <si>
    <t xml:space="preserve">
</t>
  </si>
  <si>
    <t>Corporate Other EBIT as recast</t>
  </si>
  <si>
    <t>Pension Benefits</t>
  </si>
  <si>
    <t>U.S. Plans</t>
  </si>
  <si>
    <t>Non-U.S. Plans</t>
  </si>
  <si>
    <t>Income/loss before income taxes</t>
  </si>
  <si>
    <t>Supplemental recast data is unaudited and provided for informational purposes only.</t>
  </si>
  <si>
    <t>Previously Disclosed Ford Motor Company Financial Data</t>
  </si>
  <si>
    <t>Special items*</t>
  </si>
  <si>
    <t>Total assets*</t>
  </si>
  <si>
    <t>Net intersegment revenues</t>
  </si>
  <si>
    <t>Total wholesales*</t>
  </si>
  <si>
    <t>Total Adjusted EBIT*</t>
  </si>
  <si>
    <t>Less: Interest on debt</t>
  </si>
  <si>
    <t>Amortization of prior service costs/(credits)</t>
  </si>
  <si>
    <t>Past Service Pension and OPEB Realignment to Corporate Other</t>
  </si>
  <si>
    <t>Net remeasurement (gain)/loss</t>
  </si>
  <si>
    <t>Settlements and curtailments</t>
  </si>
  <si>
    <t>Total equity in net income/(loss) of affiliated companies*</t>
  </si>
  <si>
    <t>Provided for reference only. Recast does not affect total company financials.</t>
  </si>
  <si>
    <t>* Previously disclosed and unaffected by recast. (Note: Ford Next was formerly Mobility.)</t>
  </si>
  <si>
    <t>Weighted Average Assumptions at December 31</t>
  </si>
  <si>
    <t>Discount rate</t>
  </si>
  <si>
    <t>Average rate of increase in compensation</t>
  </si>
  <si>
    <t>Weighted Average Assumptions Used to Determine Net Benefit Cost for the Year Ended December 31</t>
  </si>
  <si>
    <t>Discount rate - Service cost</t>
  </si>
  <si>
    <t>Effective interest rate on benefit obligation</t>
  </si>
  <si>
    <t>Expected long-term rate of return on assets</t>
  </si>
  <si>
    <t>• Past service is made up of the following items:</t>
  </si>
  <si>
    <t>Defined Benefit Plans – Expense and Status</t>
  </si>
  <si>
    <t xml:space="preserve">    The assumptions used to determine benefit obligation and net periodic benefit cost/(income) were as follows:</t>
  </si>
  <si>
    <t xml:space="preserve">     The pre-tax net periodic benefit cost/(income) for our defined benefit pension and OPEB plans for the years ended December 31 was as follows (in millions):</t>
  </si>
  <si>
    <t>– Interest Cost – effect of discounting liability one less year</t>
  </si>
  <si>
    <t>– Expected Return on Pension Assets/Investments</t>
  </si>
  <si>
    <t>Less: Past service cost/(income) moving to Corporate Other</t>
  </si>
  <si>
    <t>Separation programs/other</t>
  </si>
  <si>
    <t>Net income/(loss) margin</t>
  </si>
  <si>
    <t>Disclosed annually in 10-K</t>
  </si>
  <si>
    <t>Equity in Net Income/(Loss) of Affiliated Companies (millions)</t>
  </si>
  <si>
    <t xml:space="preserve">• Past service pension and OPEB cost/(income) is primarily driven by interest rates and asset returns which are non-controllable and not </t>
  </si>
  <si>
    <t>reflective of  ongoing operating results.</t>
  </si>
  <si>
    <t>`</t>
  </si>
  <si>
    <t xml:space="preserve">• To more clearly report the operating performance of our segments, past service has been moved to Corporate Other.  As a result, Corporate </t>
  </si>
  <si>
    <t>Note: Numbers may not sum due to rounding.</t>
  </si>
  <si>
    <t>Except from 2022 10-K NOTE 17.  RETIREMENT BENEFITS</t>
  </si>
  <si>
    <t>Note: This data is unaudited and provided for informational purposes only.</t>
  </si>
  <si>
    <t>Other improved by $2,350M in 2021 and $1,801M in 2022.</t>
  </si>
  <si>
    <t>Add: Other</t>
  </si>
  <si>
    <t>Note: Separation programs/other and Settlements and curtailments are related to past service.  These will be reported in Corporate Other unless identified as a special item.</t>
  </si>
  <si>
    <t>Less: Non-US plans separation cost moving to Corporate Other</t>
  </si>
  <si>
    <t>Automotive</t>
  </si>
  <si>
    <t>Special items</t>
  </si>
  <si>
    <t>Total equity in net income/(loss) of affiliated companies</t>
  </si>
  <si>
    <t>Total assets</t>
  </si>
  <si>
    <t>Depreciation and Tooling Amortization (millions)</t>
  </si>
  <si>
    <t>Total depreciation and tooling amortization*</t>
  </si>
  <si>
    <t>Note: Depreciation and tooling amortization expense is allocated based on production volume to the segment that reports the external vehicle sale, which may not be the segment that reports the asset being depreciated or amortized.</t>
  </si>
  <si>
    <t>Cash Outflow for Capital Spending (millions)</t>
  </si>
  <si>
    <t>Total depreciation and tooling amortization</t>
  </si>
  <si>
    <t>Previously Disclosed Financial Data for Old Segments and Regions</t>
  </si>
  <si>
    <t>Previously Disclosed Financial Data for Old Segments and Regions (Continued)</t>
  </si>
  <si>
    <t>External Revenues (millions)</t>
  </si>
  <si>
    <t>Total external revenues*</t>
  </si>
  <si>
    <t>Automotive Revenues (millions)</t>
  </si>
  <si>
    <t>Total wholesales</t>
  </si>
  <si>
    <t>Automotive revenues</t>
  </si>
  <si>
    <t>Automotive EBIT</t>
  </si>
  <si>
    <t>Provided for reference only. The Automotive segment no longer exists and we will not provide regional financial data going forward.</t>
  </si>
  <si>
    <t>Provided for reference only. The Automotive segment no longer exists.</t>
  </si>
  <si>
    <t>EBIT</t>
  </si>
  <si>
    <t>Total Adjusted EBIT</t>
  </si>
  <si>
    <t>Total cash outflow for capital spending</t>
  </si>
  <si>
    <t>Total cash outflow for capital spending*</t>
  </si>
  <si>
    <t>Recast Financial Data for New Business Segments</t>
  </si>
  <si>
    <t>Recast Financial Data for New Business Segments (Continued)</t>
  </si>
  <si>
    <t>Eliminations/Adjustments</t>
  </si>
  <si>
    <t>Eliminations/Adjustments*</t>
  </si>
  <si>
    <t>Total Company Adjusted EBIT margin</t>
  </si>
  <si>
    <t>Automotive EBIT margin</t>
  </si>
  <si>
    <t>Total Company Adjusted EBIT margin*</t>
  </si>
  <si>
    <t>– Amortization of Prior Service Cost – cost of benefit changes amortized over the remaining service life of the plan</t>
  </si>
  <si>
    <t xml:space="preserve">– Separation Programs – primarily ongoing retirement cost for unfunded pension plans (note: Non-US Plans reported as a special item in </t>
  </si>
  <si>
    <t>2021 and 2022)</t>
  </si>
  <si>
    <t>Net Intersegment Markup (millions)</t>
  </si>
  <si>
    <t xml:space="preserve">
</t>
  </si>
  <si>
    <t>Total net intersegment markup profit/(expense)</t>
  </si>
  <si>
    <t>Note: Net intersegment markup is the difference between 1) the markup recognized as profit related to units produced for another segment and 2) the markup recognized as expense related to units produced by another segment. This data will not be disclosed on an ongoing basis. Numbers may not sum due to rounding.</t>
  </si>
  <si>
    <t>Ford Blue spending attributable to EV (included in Ford Blue above)</t>
  </si>
  <si>
    <t>Total EV spending (included in Ford Blue and Ford Model above)</t>
  </si>
  <si>
    <t>EV wholesales (included above)</t>
  </si>
  <si>
    <t>Wholesales produced and sold by unconsolidated affiliates (included above)</t>
  </si>
  <si>
    <t>Note: 2022 Q3 and Q4 Special items and Total corrected on 3/23/2023 after the original version was posted.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</si>
</sst>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_(&quot;$&quot;* \(#,##0\);_(&quot;$&quot;* &quot;-&quot;_);_(@_)"/>
    <numFmt numFmtId="41" formatCode="_(* #,##0_);_(* \(#,##0\);_(* &quot;-&quot;_);_(@_)"/>
    <numFmt numFmtId="43" formatCode="_(* #,##0.00_);_(* \(#,##0.00\);_(* &quot;-&quot;??_);_(@_)"/>
    <numFmt numFmtId="164" formatCode="_(* #,##0_);_(* \(#,##0\);_(* &quot;-&quot;??_);_(@_)"/>
    <numFmt numFmtId="165" formatCode="#,##0.0%;\(#,##0.0%\)"/>
    <numFmt numFmtId="166" formatCode="0.0%"/>
    <numFmt numFmtId="167" formatCode="_([$$-409]* #,##0_);_([$$-409]* \(#,##0\);_([$$-409]* &quot;-&quot;??_);_(@_)"/>
    <numFmt numFmtId="168" formatCode="0.00\ %"/>
    <numFmt numFmtId="169" formatCode="_(* #,##0.00_ _%;_(* \(#,##0.00\);_(* &quot;—&quot;_ _%;_(@_)"/>
    <numFmt numFmtId="170" formatCode="_(* #,##0_);_(* \(#,##0\);_(* &quot;—&quot;_);_(@_)"/>
    <numFmt numFmtId="171" formatCode="_(* #,##0.0_)%;_(* \(#,##0.0\)%;_(* &quot;—&quot;_ _%;_(@_)"/>
  </numFmts>
  <fonts count="13" x14ac:knownFonts="1">
    <font>
      <sz val="10"/>
      <color theme="1"/>
      <name val="Arial"/>
      <family val="2"/>
    </font>
    <font>
      <sz val="10"/>
      <color theme="1"/>
      <name val="Arial"/>
      <family val="2"/>
    </font>
    <font>
      <b/>
      <sz val="10"/>
      <color theme="1"/>
      <name val="Arial Nova"/>
      <family val="2"/>
    </font>
    <font>
      <sz val="11"/>
      <color theme="1"/>
      <name val="Calibri"/>
      <family val="2"/>
      <scheme val="minor"/>
    </font>
    <font>
      <b/>
      <sz val="8"/>
      <color theme="1"/>
      <name val="Arial Nova"/>
      <family val="2"/>
    </font>
    <font>
      <b/>
      <sz val="7"/>
      <color theme="1"/>
      <name val="Arial Nova"/>
      <family val="2"/>
    </font>
    <font>
      <sz val="8"/>
      <color theme="1"/>
      <name val="Arial Nova"/>
      <family val="2"/>
    </font>
    <font>
      <i/>
      <sz val="8"/>
      <color theme="1"/>
      <name val="Arial Nova"/>
      <family val="2"/>
    </font>
    <font>
      <sz val="8"/>
      <color theme="1"/>
      <name val="Arial"/>
      <family val="2"/>
    </font>
    <font>
      <sz val="7"/>
      <color theme="1"/>
      <name val="Arial Nova"/>
      <family val="2"/>
    </font>
    <font>
      <sz val="7"/>
      <color theme="1"/>
      <name val="Arial"/>
      <family val="2"/>
    </font>
    <font>
      <b/>
      <sz val="8"/>
      <color theme="1"/>
      <name val="Arial"/>
      <family val="2"/>
    </font>
    <font>
      <sz val="8"/>
      <name val="Arial Nova"/>
      <family val="2"/>
    </font>
  </fonts>
  <fills count="4">
    <fill>
      <patternFill patternType="none"/>
    </fill>
    <fill>
      <patternFill patternType="gray125"/>
    </fill>
    <fill>
      <patternFill patternType="solid">
        <fgColor theme="0" tint="-0.14999847407452621"/>
        <bgColor indexed="64"/>
      </patternFill>
    </fill>
    <fill>
      <patternFill patternType="solid">
        <fgColor rgb="FFCCEEFF"/>
        <bgColor indexed="64"/>
      </patternFill>
    </fill>
  </fills>
  <borders count="3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rgb="FF0070C0"/>
      </left>
      <right style="medium">
        <color rgb="FF0070C0"/>
      </right>
      <top style="medium">
        <color rgb="FF0070C0"/>
      </top>
      <bottom style="medium">
        <color rgb="FF0070C0"/>
      </bottom>
      <diagonal/>
    </border>
    <border>
      <left style="medium">
        <color rgb="FF0070C0"/>
      </left>
      <right style="medium">
        <color rgb="FF0070C0"/>
      </right>
      <top style="medium">
        <color rgb="FF0070C0"/>
      </top>
      <bottom/>
      <diagonal/>
    </border>
    <border>
      <left style="medium">
        <color rgb="FF0070C0"/>
      </left>
      <right style="medium">
        <color rgb="FF0070C0"/>
      </right>
      <top/>
      <bottom/>
      <diagonal/>
    </border>
    <border>
      <left style="medium">
        <color rgb="FF0070C0"/>
      </left>
      <right style="medium">
        <color rgb="FF0070C0"/>
      </right>
      <top/>
      <bottom style="medium">
        <color rgb="FF0070C0"/>
      </bottom>
      <diagonal/>
    </border>
    <border>
      <left style="medium">
        <color rgb="FFFF0000"/>
      </left>
      <right style="medium">
        <color rgb="FFFF0000"/>
      </right>
      <top style="medium">
        <color rgb="FFFF0000"/>
      </top>
      <bottom style="medium">
        <color rgb="FFFF00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thin">
        <color indexed="64"/>
      </top>
      <bottom style="thin">
        <color indexed="64"/>
      </bottom>
      <diagonal/>
    </border>
    <border>
      <left/>
      <right/>
      <top/>
      <bottom style="double">
        <color indexed="64"/>
      </bottom>
      <diagonal/>
    </border>
    <border>
      <left style="mediumDashed">
        <color rgb="FFFF0000"/>
      </left>
      <right style="mediumDashed">
        <color rgb="FFFF0000"/>
      </right>
      <top style="mediumDashed">
        <color rgb="FFFF0000"/>
      </top>
      <bottom style="mediumDashed">
        <color rgb="FFFF0000"/>
      </bottom>
      <diagonal/>
    </border>
    <border>
      <left style="mediumDashed">
        <color rgb="FFFF0000"/>
      </left>
      <right style="mediumDashed">
        <color rgb="FFFF0000"/>
      </right>
      <top/>
      <bottom style="mediumDashed">
        <color rgb="FFFF0000"/>
      </bottom>
      <diagonal/>
    </border>
  </borders>
  <cellStyleXfs count="3">
    <xf numFmtId="0" fontId="0" fillId="0" borderId="0"/>
    <xf numFmtId="43" fontId="1" fillId="0" borderId="0" applyFont="0" applyFill="0" applyBorder="0" applyAlignment="0" applyProtection="0"/>
    <xf numFmtId="43" fontId="3" fillId="0" borderId="0" applyFont="0" applyFill="0" applyBorder="0" applyAlignment="0" applyProtection="0"/>
  </cellStyleXfs>
  <cellXfs count="154">
    <xf numFmtId="0" fontId="0" fillId="0" borderId="0" xfId="0"/>
    <xf numFmtId="0" fontId="4" fillId="2" borderId="0" xfId="0" applyFont="1" applyFill="1" applyBorder="1"/>
    <xf numFmtId="0" fontId="4" fillId="0" borderId="7" xfId="0" applyFont="1" applyBorder="1"/>
    <xf numFmtId="0" fontId="6" fillId="0" borderId="1" xfId="0" applyFont="1" applyBorder="1"/>
    <xf numFmtId="0" fontId="6" fillId="0" borderId="2" xfId="0" applyFont="1" applyBorder="1"/>
    <xf numFmtId="0" fontId="6" fillId="0" borderId="3" xfId="0" applyFont="1" applyBorder="1"/>
    <xf numFmtId="0" fontId="6" fillId="0" borderId="4" xfId="0" applyFont="1" applyBorder="1"/>
    <xf numFmtId="0" fontId="6" fillId="0" borderId="5" xfId="0" applyFont="1" applyBorder="1"/>
    <xf numFmtId="0" fontId="6" fillId="0" borderId="4" xfId="0" applyFont="1" applyBorder="1" applyAlignment="1">
      <alignment wrapText="1"/>
    </xf>
    <xf numFmtId="0" fontId="6" fillId="0" borderId="0" xfId="0" applyFont="1" applyBorder="1"/>
    <xf numFmtId="0" fontId="4" fillId="2" borderId="0" xfId="0" applyFont="1" applyFill="1" applyBorder="1" applyAlignment="1">
      <alignment horizontal="center"/>
    </xf>
    <xf numFmtId="41" fontId="6" fillId="0" borderId="0" xfId="0" applyNumberFormat="1" applyFont="1" applyBorder="1"/>
    <xf numFmtId="41" fontId="4" fillId="0" borderId="7" xfId="0" applyNumberFormat="1" applyFont="1" applyBorder="1"/>
    <xf numFmtId="0" fontId="4" fillId="0" borderId="0" xfId="0" applyFont="1" applyBorder="1"/>
    <xf numFmtId="3" fontId="4" fillId="0" borderId="0" xfId="0" applyNumberFormat="1" applyFont="1" applyBorder="1"/>
    <xf numFmtId="3" fontId="6" fillId="0" borderId="0" xfId="0" applyNumberFormat="1" applyFont="1" applyBorder="1"/>
    <xf numFmtId="42" fontId="6" fillId="0" borderId="0" xfId="0" applyNumberFormat="1" applyFont="1" applyBorder="1"/>
    <xf numFmtId="164" fontId="6" fillId="0" borderId="0" xfId="1" applyNumberFormat="1" applyFont="1" applyFill="1" applyBorder="1"/>
    <xf numFmtId="164" fontId="6" fillId="0" borderId="0" xfId="1" applyNumberFormat="1" applyFont="1" applyBorder="1"/>
    <xf numFmtId="42" fontId="4" fillId="0" borderId="7" xfId="0" applyNumberFormat="1" applyFont="1" applyBorder="1"/>
    <xf numFmtId="0" fontId="7" fillId="0" borderId="0" xfId="0" applyFont="1" applyBorder="1" applyAlignment="1">
      <alignment horizontal="left" indent="1"/>
    </xf>
    <xf numFmtId="165" fontId="7" fillId="0" borderId="0" xfId="0" applyNumberFormat="1" applyFont="1" applyBorder="1"/>
    <xf numFmtId="0" fontId="6" fillId="0" borderId="8" xfId="0" applyFont="1" applyBorder="1"/>
    <xf numFmtId="0" fontId="6" fillId="0" borderId="9" xfId="0" applyFont="1" applyBorder="1"/>
    <xf numFmtId="0" fontId="6" fillId="0" borderId="10" xfId="0" applyFont="1" applyBorder="1"/>
    <xf numFmtId="0" fontId="6" fillId="0" borderId="0" xfId="0" applyFont="1"/>
    <xf numFmtId="0" fontId="4" fillId="0" borderId="0" xfId="0" applyFont="1" applyAlignment="1">
      <alignment horizontal="center"/>
    </xf>
    <xf numFmtId="42" fontId="4" fillId="0" borderId="0" xfId="0" applyNumberFormat="1" applyFont="1" applyBorder="1"/>
    <xf numFmtId="0" fontId="4" fillId="2" borderId="0" xfId="0" applyFont="1" applyFill="1"/>
    <xf numFmtId="0" fontId="4" fillId="2" borderId="0" xfId="0" applyFont="1" applyFill="1" applyAlignment="1">
      <alignment horizontal="center"/>
    </xf>
    <xf numFmtId="42" fontId="6" fillId="0" borderId="0" xfId="0" applyNumberFormat="1" applyFont="1"/>
    <xf numFmtId="41" fontId="6" fillId="0" borderId="0" xfId="0" applyNumberFormat="1" applyFont="1"/>
    <xf numFmtId="42" fontId="4" fillId="0" borderId="7" xfId="0" applyNumberFormat="1" applyFont="1" applyFill="1" applyBorder="1"/>
    <xf numFmtId="0" fontId="8" fillId="0" borderId="0" xfId="0" applyFont="1"/>
    <xf numFmtId="0" fontId="9" fillId="0" borderId="0" xfId="0" applyFont="1"/>
    <xf numFmtId="0" fontId="9" fillId="0" borderId="4" xfId="0" applyFont="1" applyBorder="1"/>
    <xf numFmtId="0" fontId="5" fillId="0" borderId="0" xfId="0" applyFont="1" applyBorder="1"/>
    <xf numFmtId="42" fontId="5" fillId="0" borderId="0" xfId="0" applyNumberFormat="1" applyFont="1" applyBorder="1"/>
    <xf numFmtId="0" fontId="9" fillId="0" borderId="5" xfId="0" applyFont="1" applyBorder="1"/>
    <xf numFmtId="0" fontId="10" fillId="0" borderId="0" xfId="0" applyFont="1"/>
    <xf numFmtId="0" fontId="9" fillId="0" borderId="8" xfId="0" applyFont="1" applyBorder="1"/>
    <xf numFmtId="0" fontId="9" fillId="0" borderId="9" xfId="0" applyFont="1" applyBorder="1"/>
    <xf numFmtId="0" fontId="9" fillId="0" borderId="10" xfId="0" applyFont="1" applyBorder="1"/>
    <xf numFmtId="0" fontId="5" fillId="0" borderId="0" xfId="0" applyFont="1" applyAlignment="1">
      <alignment horizontal="center"/>
    </xf>
    <xf numFmtId="0" fontId="9" fillId="0" borderId="0" xfId="0" applyFont="1" applyBorder="1"/>
    <xf numFmtId="0" fontId="6" fillId="0" borderId="0" xfId="0" applyFont="1"/>
    <xf numFmtId="3" fontId="6" fillId="0" borderId="0" xfId="0" applyNumberFormat="1" applyFont="1"/>
    <xf numFmtId="3" fontId="4" fillId="0" borderId="7" xfId="0" applyNumberFormat="1" applyFont="1" applyBorder="1"/>
    <xf numFmtId="0" fontId="7" fillId="0" borderId="0" xfId="0" applyFont="1" applyAlignment="1">
      <alignment horizontal="left" indent="1"/>
    </xf>
    <xf numFmtId="165" fontId="7" fillId="0" borderId="0" xfId="0" applyNumberFormat="1" applyFont="1"/>
    <xf numFmtId="166" fontId="6" fillId="0" borderId="0" xfId="0" applyNumberFormat="1" applyFont="1"/>
    <xf numFmtId="0" fontId="4" fillId="0" borderId="0" xfId="0" applyFont="1"/>
    <xf numFmtId="42" fontId="4" fillId="0" borderId="0" xfId="0" applyNumberFormat="1" applyFont="1"/>
    <xf numFmtId="0" fontId="6" fillId="0" borderId="0" xfId="0" applyFont="1" applyAlignment="1">
      <alignment horizontal="left"/>
    </xf>
    <xf numFmtId="0" fontId="11" fillId="0" borderId="0" xfId="0" applyFont="1" applyAlignment="1">
      <alignment horizontal="left"/>
    </xf>
    <xf numFmtId="0" fontId="8" fillId="0" borderId="0" xfId="0" applyFont="1" applyAlignment="1">
      <alignment horizontal="left"/>
    </xf>
    <xf numFmtId="0" fontId="8" fillId="0" borderId="0" xfId="0" applyFont="1" applyBorder="1" applyAlignment="1">
      <alignment horizontal="center"/>
    </xf>
    <xf numFmtId="0" fontId="11" fillId="0" borderId="0" xfId="0" applyFont="1"/>
    <xf numFmtId="0" fontId="11" fillId="0" borderId="13" xfId="0" applyFont="1" applyBorder="1" applyAlignment="1">
      <alignment horizontal="center"/>
    </xf>
    <xf numFmtId="0" fontId="8" fillId="0" borderId="0" xfId="0" applyFont="1" applyAlignment="1">
      <alignment horizontal="center"/>
    </xf>
    <xf numFmtId="0" fontId="11" fillId="0" borderId="0" xfId="0" applyFont="1" applyBorder="1" applyAlignment="1">
      <alignment horizontal="center"/>
    </xf>
    <xf numFmtId="168" fontId="8" fillId="3" borderId="0" xfId="0" applyNumberFormat="1" applyFont="1" applyFill="1"/>
    <xf numFmtId="169" fontId="8" fillId="0" borderId="0" xfId="0" applyNumberFormat="1" applyFont="1" applyBorder="1"/>
    <xf numFmtId="10" fontId="8" fillId="0" borderId="0" xfId="0" applyNumberFormat="1" applyFont="1" applyFill="1" applyBorder="1"/>
    <xf numFmtId="169" fontId="8" fillId="3" borderId="0" xfId="0" applyNumberFormat="1" applyFont="1" applyFill="1" applyBorder="1"/>
    <xf numFmtId="0" fontId="6" fillId="0" borderId="0" xfId="0" applyFont="1" applyAlignment="1">
      <alignment horizontal="left" wrapText="1"/>
    </xf>
    <xf numFmtId="0" fontId="8" fillId="0" borderId="13" xfId="0" applyFont="1" applyBorder="1" applyAlignment="1">
      <alignment horizontal="center"/>
    </xf>
    <xf numFmtId="0" fontId="8" fillId="0" borderId="13" xfId="0" applyFont="1" applyBorder="1"/>
    <xf numFmtId="0" fontId="11" fillId="0" borderId="29" xfId="0" applyFont="1" applyBorder="1" applyAlignment="1">
      <alignment horizontal="center"/>
    </xf>
    <xf numFmtId="0" fontId="8" fillId="3" borderId="0" xfId="0" applyFont="1" applyFill="1" applyAlignment="1">
      <alignment horizontal="left"/>
    </xf>
    <xf numFmtId="167" fontId="8" fillId="3" borderId="0" xfId="0" applyNumberFormat="1" applyFont="1" applyFill="1"/>
    <xf numFmtId="170" fontId="8" fillId="0" borderId="0" xfId="0" applyNumberFormat="1" applyFont="1" applyBorder="1"/>
    <xf numFmtId="170" fontId="8" fillId="0" borderId="0" xfId="0" applyNumberFormat="1" applyFont="1" applyAlignment="1">
      <alignment horizontal="left"/>
    </xf>
    <xf numFmtId="170" fontId="8" fillId="0" borderId="22" xfId="0" applyNumberFormat="1" applyFont="1" applyBorder="1"/>
    <xf numFmtId="170" fontId="8" fillId="0" borderId="0" xfId="0" applyNumberFormat="1" applyFont="1"/>
    <xf numFmtId="170" fontId="8" fillId="0" borderId="26" xfId="0" applyNumberFormat="1" applyFont="1" applyBorder="1"/>
    <xf numFmtId="170" fontId="8" fillId="0" borderId="21" xfId="0" applyNumberFormat="1" applyFont="1" applyBorder="1"/>
    <xf numFmtId="170" fontId="8" fillId="0" borderId="25" xfId="0" applyNumberFormat="1" applyFont="1" applyBorder="1"/>
    <xf numFmtId="170" fontId="8" fillId="3" borderId="0" xfId="0" applyNumberFormat="1" applyFont="1" applyFill="1" applyBorder="1"/>
    <xf numFmtId="170" fontId="8" fillId="3" borderId="0" xfId="0" applyNumberFormat="1" applyFont="1" applyFill="1" applyAlignment="1">
      <alignment horizontal="left"/>
    </xf>
    <xf numFmtId="170" fontId="8" fillId="3" borderId="23" xfId="0" applyNumberFormat="1" applyFont="1" applyFill="1" applyBorder="1"/>
    <xf numFmtId="170" fontId="8" fillId="3" borderId="0" xfId="0" applyNumberFormat="1" applyFont="1" applyFill="1"/>
    <xf numFmtId="170" fontId="8" fillId="3" borderId="27" xfId="0" applyNumberFormat="1" applyFont="1" applyFill="1" applyBorder="1"/>
    <xf numFmtId="170" fontId="8" fillId="0" borderId="24" xfId="0" applyNumberFormat="1" applyFont="1" applyBorder="1"/>
    <xf numFmtId="170" fontId="8" fillId="0" borderId="28" xfId="0" applyNumberFormat="1" applyFont="1" applyBorder="1"/>
    <xf numFmtId="0" fontId="8" fillId="0" borderId="0" xfId="0" applyFont="1" applyBorder="1" applyAlignment="1">
      <alignment horizontal="left" indent="1"/>
    </xf>
    <xf numFmtId="42" fontId="8" fillId="0" borderId="14" xfId="0" applyNumberFormat="1" applyFont="1" applyBorder="1"/>
    <xf numFmtId="41" fontId="8" fillId="0" borderId="0" xfId="0" applyNumberFormat="1" applyFont="1" applyBorder="1"/>
    <xf numFmtId="42" fontId="8" fillId="0" borderId="0" xfId="0" applyNumberFormat="1" applyFont="1" applyBorder="1"/>
    <xf numFmtId="0" fontId="4" fillId="2" borderId="0" xfId="0" applyFont="1" applyFill="1" applyAlignment="1"/>
    <xf numFmtId="3" fontId="4" fillId="0" borderId="0" xfId="0" applyNumberFormat="1" applyFont="1"/>
    <xf numFmtId="0" fontId="4" fillId="0" borderId="7" xfId="0" applyFont="1" applyBorder="1" applyAlignment="1"/>
    <xf numFmtId="0" fontId="6" fillId="0" borderId="0" xfId="0" applyFont="1" applyAlignment="1">
      <alignment horizontal="left" indent="1"/>
    </xf>
    <xf numFmtId="0" fontId="6" fillId="0" borderId="0" xfId="0" applyFont="1" applyAlignment="1">
      <alignment horizontal="left" indent="2"/>
    </xf>
    <xf numFmtId="167" fontId="8" fillId="0" borderId="0" xfId="0" applyNumberFormat="1" applyFont="1" applyFill="1"/>
    <xf numFmtId="41" fontId="6" fillId="0" borderId="21" xfId="0" applyNumberFormat="1" applyFont="1" applyBorder="1"/>
    <xf numFmtId="41" fontId="6" fillId="0" borderId="25" xfId="0" applyNumberFormat="1" applyFont="1" applyBorder="1"/>
    <xf numFmtId="0" fontId="5" fillId="0" borderId="0" xfId="0" applyFont="1" applyBorder="1" applyAlignment="1">
      <alignment horizontal="center"/>
    </xf>
    <xf numFmtId="0" fontId="6" fillId="0" borderId="0" xfId="0" applyFont="1"/>
    <xf numFmtId="165" fontId="7" fillId="0" borderId="0" xfId="0" applyNumberFormat="1" applyFont="1" applyFill="1"/>
    <xf numFmtId="42" fontId="6" fillId="0" borderId="0" xfId="0" applyNumberFormat="1" applyFont="1" applyFill="1"/>
    <xf numFmtId="0" fontId="6" fillId="0" borderId="0" xfId="0" applyFont="1"/>
    <xf numFmtId="165" fontId="7" fillId="0" borderId="0" xfId="0" applyNumberFormat="1" applyFont="1" applyFill="1" applyBorder="1"/>
    <xf numFmtId="41" fontId="6" fillId="0" borderId="0" xfId="0" applyNumberFormat="1" applyFont="1" applyFill="1"/>
    <xf numFmtId="42" fontId="8" fillId="0" borderId="30" xfId="0" applyNumberFormat="1" applyFont="1" applyBorder="1"/>
    <xf numFmtId="0" fontId="6" fillId="0" borderId="0" xfId="0" applyFont="1"/>
    <xf numFmtId="0" fontId="6" fillId="0" borderId="0" xfId="0" applyFont="1" applyAlignment="1">
      <alignment horizontal="left"/>
    </xf>
    <xf numFmtId="0" fontId="6" fillId="0" borderId="0" xfId="0" applyFont="1" applyBorder="1"/>
    <xf numFmtId="0" fontId="6" fillId="0" borderId="0" xfId="0" applyFont="1"/>
    <xf numFmtId="0" fontId="6" fillId="0" borderId="0" xfId="0" applyFont="1" applyAlignment="1">
      <alignment horizontal="left"/>
    </xf>
    <xf numFmtId="170" fontId="8" fillId="0" borderId="31" xfId="0" applyNumberFormat="1" applyFont="1" applyBorder="1"/>
    <xf numFmtId="41" fontId="6" fillId="0" borderId="32" xfId="0" applyNumberFormat="1" applyFont="1" applyBorder="1"/>
    <xf numFmtId="170" fontId="8" fillId="3" borderId="25" xfId="0" applyNumberFormat="1" applyFont="1" applyFill="1" applyBorder="1"/>
    <xf numFmtId="0" fontId="6" fillId="0" borderId="0" xfId="0" applyFont="1"/>
    <xf numFmtId="0" fontId="7" fillId="0" borderId="0" xfId="0" applyFont="1" applyAlignment="1">
      <alignment horizontal="left" wrapText="1"/>
    </xf>
    <xf numFmtId="42" fontId="7" fillId="0" borderId="0" xfId="0" applyNumberFormat="1" applyFont="1"/>
    <xf numFmtId="0" fontId="7" fillId="0" borderId="0" xfId="0" applyFont="1" applyBorder="1"/>
    <xf numFmtId="166" fontId="7" fillId="0" borderId="0" xfId="0" applyNumberFormat="1" applyFont="1" applyBorder="1"/>
    <xf numFmtId="0" fontId="7" fillId="0" borderId="0" xfId="0" applyFont="1"/>
    <xf numFmtId="166" fontId="7" fillId="0" borderId="0" xfId="0" applyNumberFormat="1" applyFont="1"/>
    <xf numFmtId="0" fontId="7" fillId="0" borderId="0" xfId="0" applyFont="1" applyFill="1" applyBorder="1"/>
    <xf numFmtId="171" fontId="7" fillId="0" borderId="0" xfId="0" applyNumberFormat="1" applyFont="1" applyFill="1" applyBorder="1"/>
    <xf numFmtId="0" fontId="6" fillId="0" borderId="0" xfId="0" applyFont="1"/>
    <xf numFmtId="3" fontId="7" fillId="0" borderId="0" xfId="0" applyNumberFormat="1" applyFont="1" applyBorder="1"/>
    <xf numFmtId="0" fontId="6" fillId="0" borderId="0" xfId="0" applyFont="1"/>
    <xf numFmtId="0" fontId="2" fillId="0" borderId="11" xfId="0" applyFont="1" applyBorder="1" applyAlignment="1">
      <alignment horizontal="center" vertical="center"/>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6" fillId="0" borderId="0" xfId="0" applyFont="1" applyBorder="1" applyAlignment="1">
      <alignment horizontal="left" wrapText="1"/>
    </xf>
    <xf numFmtId="42" fontId="6" fillId="0" borderId="15" xfId="0" applyNumberFormat="1" applyFont="1" applyBorder="1" applyAlignment="1">
      <alignment horizontal="center" vertical="center"/>
    </xf>
    <xf numFmtId="42" fontId="6" fillId="0" borderId="7" xfId="0" applyNumberFormat="1" applyFont="1" applyBorder="1" applyAlignment="1">
      <alignment horizontal="center" vertical="center"/>
    </xf>
    <xf numFmtId="42" fontId="6" fillId="0" borderId="16" xfId="0" applyNumberFormat="1" applyFont="1" applyBorder="1" applyAlignment="1">
      <alignment horizontal="center" vertical="center"/>
    </xf>
    <xf numFmtId="42" fontId="6" fillId="0" borderId="17" xfId="0" applyNumberFormat="1" applyFont="1" applyBorder="1" applyAlignment="1">
      <alignment horizontal="center" vertical="center"/>
    </xf>
    <xf numFmtId="42" fontId="6" fillId="0" borderId="0" xfId="0" applyNumberFormat="1" applyFont="1" applyBorder="1" applyAlignment="1">
      <alignment horizontal="center" vertical="center"/>
    </xf>
    <xf numFmtId="42" fontId="6" fillId="0" borderId="18" xfId="0" applyNumberFormat="1" applyFont="1" applyBorder="1" applyAlignment="1">
      <alignment horizontal="center" vertical="center"/>
    </xf>
    <xf numFmtId="42" fontId="6" fillId="0" borderId="19" xfId="0" applyNumberFormat="1" applyFont="1" applyBorder="1" applyAlignment="1">
      <alignment horizontal="center" vertical="center"/>
    </xf>
    <xf numFmtId="42" fontId="6" fillId="0" borderId="13" xfId="0" applyNumberFormat="1" applyFont="1" applyBorder="1" applyAlignment="1">
      <alignment horizontal="center" vertical="center"/>
    </xf>
    <xf numFmtId="42" fontId="6" fillId="0" borderId="20" xfId="0" applyNumberFormat="1" applyFont="1" applyBorder="1" applyAlignment="1">
      <alignment horizontal="center" vertical="center"/>
    </xf>
    <xf numFmtId="0" fontId="6" fillId="0" borderId="0" xfId="0" applyFont="1" applyBorder="1"/>
    <xf numFmtId="0" fontId="6" fillId="0" borderId="0" xfId="0" applyFont="1" applyBorder="1" applyAlignment="1">
      <alignment wrapText="1"/>
    </xf>
    <xf numFmtId="0" fontId="6" fillId="0" borderId="0" xfId="0" applyFont="1"/>
    <xf numFmtId="0" fontId="6" fillId="0" borderId="0" xfId="0" applyFont="1" applyBorder="1" applyAlignment="1"/>
    <xf numFmtId="0" fontId="12" fillId="0" borderId="0" xfId="0" applyFont="1" applyBorder="1" applyAlignment="1">
      <alignment wrapText="1"/>
    </xf>
    <xf numFmtId="0" fontId="6" fillId="0" borderId="0" xfId="0" applyFont="1" applyAlignment="1">
      <alignment horizontal="left" wrapText="1"/>
    </xf>
    <xf numFmtId="0" fontId="8" fillId="0" borderId="0" xfId="0" applyFont="1" applyAlignment="1">
      <alignment horizontal="left"/>
    </xf>
    <xf numFmtId="0" fontId="11" fillId="0" borderId="13" xfId="0" applyFont="1" applyBorder="1" applyAlignment="1">
      <alignment horizontal="center"/>
    </xf>
    <xf numFmtId="0" fontId="11" fillId="0" borderId="13" xfId="0" applyFont="1" applyFill="1" applyBorder="1" applyAlignment="1">
      <alignment horizontal="center"/>
    </xf>
    <xf numFmtId="0" fontId="6" fillId="0" borderId="0" xfId="0" applyFont="1" applyAlignment="1">
      <alignment horizontal="left"/>
    </xf>
    <xf numFmtId="0" fontId="6" fillId="0" borderId="0" xfId="0" applyFont="1" applyAlignment="1">
      <alignment horizontal="left" indent="1"/>
    </xf>
    <xf numFmtId="0" fontId="6" fillId="0" borderId="0" xfId="0" applyFont="1" applyAlignment="1">
      <alignment horizontal="left" wrapText="1" indent="1"/>
    </xf>
    <xf numFmtId="0" fontId="11" fillId="0" borderId="0" xfId="0" applyFont="1"/>
    <xf numFmtId="0" fontId="8" fillId="3" borderId="0" xfId="0" applyFont="1" applyFill="1" applyAlignment="1">
      <alignment horizontal="left"/>
    </xf>
    <xf numFmtId="0" fontId="8" fillId="0" borderId="0" xfId="0" applyFont="1" applyFill="1" applyAlignment="1">
      <alignment horizontal="left"/>
    </xf>
    <xf numFmtId="0" fontId="11" fillId="0" borderId="0" xfId="0" applyFont="1" applyFill="1" applyAlignment="1">
      <alignment horizontal="left" wrapText="1"/>
    </xf>
  </cellXfs>
  <cellStyles count="3">
    <cellStyle name="Comma" xfId="1" builtinId="3"/>
    <cellStyle name="Comma 2" xfId="2" xr:uid="{082D5E51-578E-4F67-87B5-5E3D9EAED430}"/>
    <cellStyle name="Normal" xfId="0" builtinId="0"/>
  </cellStyles>
  <dxfs count="0"/>
  <tableStyles count="0" defaultTableStyle="TableStyleMedium2" defaultPivotStyle="PivotStyleLight16"/>
  <colors>
    <mruColors>
      <color rgb="FFCC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windows\TEMP\Assumpletter_(OK%20to%20G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DC00006\PROJ\My%20Documents\Stoutermire\Profit%20Analysis\2000%20Business%20Plan\October%20Issue\Econoline\Econoline%20Albatros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Profit Summary (SA)"/>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NA BaseOL"/>
      <sheetName val="Total NA Base"/>
      <sheetName val="U.S. BASE_YY"/>
      <sheetName val="CAN BASE_YY"/>
      <sheetName val="MEX BASE_YY"/>
      <sheetName val="NA DIR BASE_YY"/>
      <sheetName val="U.S. OL_YY"/>
      <sheetName val="CAN OL_YY"/>
      <sheetName val="MEX OL_YY"/>
      <sheetName val="NA DIR OL_YY"/>
      <sheetName val="U.S. BASEOL_YY"/>
      <sheetName val="CAN BASEOL_YY"/>
      <sheetName val="MEX BASEOL_YY"/>
      <sheetName val="NA DIR BASEOL_YY"/>
      <sheetName val="US Rev"/>
      <sheetName val="US-PF3"/>
      <sheetName val="CAN Rev"/>
      <sheetName val="CAN-PF3"/>
      <sheetName val="MEX-PF3"/>
      <sheetName val="NA DIR-PF3"/>
      <sheetName val="NA TOT-PF3"/>
      <sheetName val="SA-PF3"/>
      <sheetName val="EUR-PF3"/>
      <sheetName val="FAP-PF3"/>
      <sheetName val="TOT-PF3"/>
      <sheetName val="A10A &amp; A15A"/>
      <sheetName val="C80 Hedge &amp; Prov."/>
      <sheetName val="pfx_prov"/>
      <sheetName val="Econoline Albatross"/>
      <sheetName val="vs. Bud"/>
      <sheetName val="Risk &amp; Opps"/>
      <sheetName val="#REF"/>
      <sheetName val="Baseline"/>
      <sheetName val="US"/>
      <sheetName val="Summary_FOR MGMT SCH"/>
      <sheetName val="Exchange"/>
      <sheetName val="1) USD"/>
      <sheetName val="SUMMARY POSITION (2)"/>
      <sheetName val="USD"/>
      <sheetName val="DataSheet"/>
      <sheetName val="&lt;PTC&gt; VT kickoff date"/>
      <sheetName val="Capability Assessment"/>
      <sheetName val="auto base old"/>
      <sheetName val="Sheet2"/>
      <sheetName val="NA 650a"/>
      <sheetName val="NA Ford Mgmt Sum"/>
      <sheetName val="BOM"/>
      <sheetName val="Ret Fleet Mix YTD"/>
      <sheetName val="INPUT"/>
      <sheetName val="All GAOtracking"/>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row r="1">
          <cell r="C1" t="str">
            <v>Assembly Source</v>
          </cell>
          <cell r="D1" t="str">
            <v>Variance</v>
          </cell>
          <cell r="E1" t="str">
            <v>Econoline</v>
          </cell>
          <cell r="G1" t="str">
            <v>Reporting Region</v>
          </cell>
          <cell r="H1" t="str">
            <v>Scenario</v>
          </cell>
        </row>
        <row r="2">
          <cell r="C2" t="str">
            <v>Staffs/Other</v>
          </cell>
          <cell r="D2" t="str">
            <v>Purchasing</v>
          </cell>
          <cell r="E2" t="str">
            <v>Staffs/Other</v>
          </cell>
          <cell r="F2" t="str">
            <v>Sales</v>
          </cell>
          <cell r="G2" t="str">
            <v>Volume Overlay Organization</v>
          </cell>
          <cell r="H2" t="str">
            <v>Production Program Overlay (PPO)</v>
          </cell>
          <cell r="I2" t="str">
            <v>Organization</v>
          </cell>
          <cell r="J2" t="str">
            <v>Staffs/Other</v>
          </cell>
          <cell r="K2" t="str">
            <v>Purchasing</v>
          </cell>
          <cell r="L2" t="str">
            <v>Staffs/Other</v>
          </cell>
          <cell r="M2" t="str">
            <v>Sales</v>
          </cell>
          <cell r="N2" t="str">
            <v>Volume Overlay Organization</v>
          </cell>
          <cell r="O2" t="str">
            <v>Production Program Overlay (PPO)</v>
          </cell>
          <cell r="P2" t="str">
            <v>Organization</v>
          </cell>
          <cell r="Q2" t="str">
            <v>Staffs/Other</v>
          </cell>
          <cell r="R2" t="str">
            <v>Purchasing</v>
          </cell>
          <cell r="S2" t="str">
            <v>Staffs/Other</v>
          </cell>
          <cell r="T2" t="str">
            <v>Sales</v>
          </cell>
          <cell r="U2" t="str">
            <v>Volume Overlay Organization</v>
          </cell>
          <cell r="V2" t="str">
            <v>Production Program Overlay (PPO)</v>
          </cell>
          <cell r="W2" t="str">
            <v>Organization</v>
          </cell>
          <cell r="X2" t="str">
            <v>Purchasing</v>
          </cell>
          <cell r="Y2" t="str">
            <v>Staffs/Other</v>
          </cell>
          <cell r="Z2" t="str">
            <v>Staffs/Other</v>
          </cell>
          <cell r="AA2" t="str">
            <v>Sales</v>
          </cell>
          <cell r="AB2" t="str">
            <v>Volume Overlay Organization</v>
          </cell>
          <cell r="AC2" t="str">
            <v>Production Program Overlay (PPO)</v>
          </cell>
          <cell r="AD2" t="str">
            <v>Organization</v>
          </cell>
          <cell r="AE2" t="str">
            <v>Purchasing</v>
          </cell>
          <cell r="AF2" t="str">
            <v>Staffs/Other</v>
          </cell>
          <cell r="AG2" t="str">
            <v>Staffs/Other</v>
          </cell>
          <cell r="AH2" t="str">
            <v>Sales</v>
          </cell>
          <cell r="AI2" t="str">
            <v>Volume Overlay Organization</v>
          </cell>
          <cell r="AJ2" t="str">
            <v>Production Program Overlay (PPO)</v>
          </cell>
          <cell r="AK2" t="str">
            <v>Organization</v>
          </cell>
          <cell r="AL2" t="str">
            <v>Organization</v>
          </cell>
          <cell r="AM2" t="str">
            <v>Purchasing</v>
          </cell>
          <cell r="AN2" t="str">
            <v>Staffs/Other</v>
          </cell>
          <cell r="AO2" t="str">
            <v>Staffs/Other</v>
          </cell>
          <cell r="AP2" t="str">
            <v>Sales</v>
          </cell>
          <cell r="AQ2" t="str">
            <v>Volume Overlay Organization</v>
          </cell>
          <cell r="AR2" t="str">
            <v>Production Program Overlay (PPO)</v>
          </cell>
        </row>
        <row r="3">
          <cell r="C3" t="str">
            <v>CY2000 (Issue #643)</v>
          </cell>
          <cell r="D3" t="str">
            <v>CY2000 (Issue #643)</v>
          </cell>
          <cell r="E3" t="str">
            <v>CY2000 (Issue #643)</v>
          </cell>
          <cell r="F3" t="str">
            <v>CY2000 (Issue #643)</v>
          </cell>
          <cell r="G3" t="str">
            <v>CY2000 (Issue #643)</v>
          </cell>
          <cell r="H3" t="str">
            <v>CY2000 (Issue #643)</v>
          </cell>
          <cell r="I3" t="str">
            <v>CY2000 (Issue #643)</v>
          </cell>
          <cell r="J3" t="str">
            <v>CY2001</v>
          </cell>
          <cell r="K3" t="str">
            <v>CY2001</v>
          </cell>
          <cell r="L3" t="str">
            <v>CY2001</v>
          </cell>
          <cell r="M3" t="str">
            <v>CY2001</v>
          </cell>
          <cell r="N3" t="str">
            <v>CY2001</v>
          </cell>
          <cell r="O3" t="str">
            <v>CY2001</v>
          </cell>
          <cell r="P3" t="str">
            <v>CY2001</v>
          </cell>
          <cell r="Q3" t="str">
            <v>CY2002</v>
          </cell>
          <cell r="R3" t="str">
            <v>CY2002</v>
          </cell>
          <cell r="S3" t="str">
            <v>CY2002</v>
          </cell>
          <cell r="T3" t="str">
            <v>CY2002</v>
          </cell>
          <cell r="U3" t="str">
            <v>CY2002</v>
          </cell>
          <cell r="V3" t="str">
            <v>CY2002</v>
          </cell>
          <cell r="W3" t="str">
            <v>CY2002</v>
          </cell>
          <cell r="X3" t="str">
            <v>CY2003</v>
          </cell>
          <cell r="Y3" t="str">
            <v>CY2003</v>
          </cell>
          <cell r="Z3" t="str">
            <v>CY2003</v>
          </cell>
          <cell r="AA3" t="str">
            <v>CY2003</v>
          </cell>
          <cell r="AB3" t="str">
            <v>CY2003</v>
          </cell>
          <cell r="AC3" t="str">
            <v>CY2003</v>
          </cell>
          <cell r="AD3" t="str">
            <v>CY2003</v>
          </cell>
          <cell r="AE3" t="str">
            <v>CY2004</v>
          </cell>
          <cell r="AF3" t="str">
            <v>CY2004</v>
          </cell>
          <cell r="AG3" t="str">
            <v>CY2004</v>
          </cell>
          <cell r="AH3" t="str">
            <v>CY2004</v>
          </cell>
          <cell r="AI3" t="str">
            <v>CY2004</v>
          </cell>
          <cell r="AJ3" t="str">
            <v>CY2004</v>
          </cell>
          <cell r="AK3" t="str">
            <v>CY2004</v>
          </cell>
          <cell r="AL3" t="str">
            <v>CY2005</v>
          </cell>
          <cell r="AM3" t="str">
            <v>CY2005</v>
          </cell>
          <cell r="AN3" t="str">
            <v>CY2005</v>
          </cell>
          <cell r="AO3" t="str">
            <v>CY2005</v>
          </cell>
          <cell r="AP3" t="str">
            <v>CY2005</v>
          </cell>
          <cell r="AQ3" t="str">
            <v>CY2005</v>
          </cell>
          <cell r="AR3" t="str">
            <v>CY2005</v>
          </cell>
        </row>
        <row r="4">
          <cell r="B4" t="str">
            <v>A200-Revenue Provision</v>
          </cell>
        </row>
        <row r="5">
          <cell r="B5" t="str">
            <v>A10A Fixed Revenue</v>
          </cell>
        </row>
        <row r="6">
          <cell r="B6" t="str">
            <v>A15A Fixed Other Revenue Adjustments</v>
          </cell>
        </row>
        <row r="7">
          <cell r="B7" t="str">
            <v>C80-Other Material -- Scrap Sales etc.</v>
          </cell>
        </row>
        <row r="8">
          <cell r="B8" t="str">
            <v>G40-Other Variable Costs</v>
          </cell>
        </row>
        <row r="9">
          <cell r="B9" t="str">
            <v>G50-Central Task/Provision</v>
          </cell>
        </row>
        <row r="11">
          <cell r="B11" t="str">
            <v>A-Revenue</v>
          </cell>
        </row>
        <row r="12">
          <cell r="B12" t="str">
            <v>B-Variable Marketing</v>
          </cell>
        </row>
        <row r="13">
          <cell r="B13" t="str">
            <v>C-Material</v>
          </cell>
        </row>
        <row r="14">
          <cell r="B14" t="str">
            <v>D-Warranty</v>
          </cell>
        </row>
        <row r="15">
          <cell r="B15" t="str">
            <v>E-Freight</v>
          </cell>
        </row>
        <row r="16">
          <cell r="B16" t="str">
            <v>F-Var. L0OH and O/T Prem.</v>
          </cell>
        </row>
        <row r="17">
          <cell r="B17" t="str">
            <v>G-Other Variable</v>
          </cell>
        </row>
        <row r="18">
          <cell r="B18" t="str">
            <v>Total Variable Cost</v>
          </cell>
        </row>
        <row r="19">
          <cell r="B19" t="str">
            <v>Economic Profit</v>
          </cell>
        </row>
        <row r="20">
          <cell r="B20" t="str">
            <v>Variable Profit</v>
          </cell>
        </row>
        <row r="21">
          <cell r="B21" t="str">
            <v>Volumes</v>
          </cell>
        </row>
        <row r="22">
          <cell r="B22" t="str">
            <v>A200-Revenue Provision</v>
          </cell>
        </row>
        <row r="23">
          <cell r="B23" t="str">
            <v>A10A Fixed Revenue</v>
          </cell>
        </row>
        <row r="24">
          <cell r="B24" t="str">
            <v>A15A Fixed Other Revenue Adjustments</v>
          </cell>
        </row>
        <row r="25">
          <cell r="B25" t="str">
            <v>C80-Other Material -- Scrap Sales etc.</v>
          </cell>
        </row>
        <row r="26">
          <cell r="B26" t="str">
            <v>G40-Other Variable Costs</v>
          </cell>
        </row>
        <row r="27">
          <cell r="B27" t="str">
            <v>G50-Central Task/Provision</v>
          </cell>
        </row>
        <row r="29">
          <cell r="B29" t="str">
            <v>A-Revenue</v>
          </cell>
        </row>
        <row r="30">
          <cell r="B30" t="str">
            <v>B-Variable Marketing</v>
          </cell>
        </row>
        <row r="31">
          <cell r="B31" t="str">
            <v>C-Material</v>
          </cell>
        </row>
        <row r="32">
          <cell r="B32" t="str">
            <v>D-Warranty</v>
          </cell>
        </row>
        <row r="33">
          <cell r="B33" t="str">
            <v>E-Freight</v>
          </cell>
        </row>
        <row r="34">
          <cell r="B34" t="str">
            <v>F-Var. L0OH and O/T Prem.</v>
          </cell>
        </row>
        <row r="35">
          <cell r="B35" t="str">
            <v>G-Other Variable</v>
          </cell>
        </row>
        <row r="36">
          <cell r="B36" t="str">
            <v>Total Variable Cost</v>
          </cell>
        </row>
        <row r="37">
          <cell r="B37" t="str">
            <v>Economic Profit</v>
          </cell>
        </row>
        <row r="38">
          <cell r="B38" t="str">
            <v>Variable Profit</v>
          </cell>
        </row>
        <row r="39">
          <cell r="B39" t="str">
            <v>Volumes</v>
          </cell>
        </row>
        <row r="40">
          <cell r="B40" t="str">
            <v>A200-Revenue Provision</v>
          </cell>
        </row>
        <row r="41">
          <cell r="B41" t="str">
            <v>A10A Fixed Revenue</v>
          </cell>
        </row>
        <row r="42">
          <cell r="B42" t="str">
            <v>A15A Fixed Other Revenue Adjustments</v>
          </cell>
        </row>
        <row r="43">
          <cell r="B43" t="str">
            <v>C80-Other Material -- Scrap Sales etc.</v>
          </cell>
        </row>
        <row r="44">
          <cell r="B44" t="str">
            <v>G40-Other Variable Costs</v>
          </cell>
        </row>
        <row r="45">
          <cell r="B45" t="str">
            <v>G50-Central Task/Provision</v>
          </cell>
        </row>
        <row r="47">
          <cell r="B47" t="str">
            <v>A-Revenue</v>
          </cell>
        </row>
        <row r="48">
          <cell r="B48" t="str">
            <v>B-Variable Marketing</v>
          </cell>
        </row>
        <row r="49">
          <cell r="B49" t="str">
            <v>C-Material</v>
          </cell>
        </row>
        <row r="50">
          <cell r="B50" t="str">
            <v>D-Warranty</v>
          </cell>
        </row>
        <row r="51">
          <cell r="B51" t="str">
            <v>E-Freight</v>
          </cell>
        </row>
        <row r="52">
          <cell r="B52" t="str">
            <v>F-Var. L0OH and O/T Prem.</v>
          </cell>
        </row>
        <row r="53">
          <cell r="B53" t="str">
            <v>G-Other Variable</v>
          </cell>
        </row>
        <row r="54">
          <cell r="B54" t="str">
            <v>Total Variable Cost</v>
          </cell>
        </row>
        <row r="55">
          <cell r="B55" t="str">
            <v>Economic Profit</v>
          </cell>
        </row>
        <row r="56">
          <cell r="B56" t="str">
            <v>Variable Profit</v>
          </cell>
        </row>
        <row r="57">
          <cell r="B57" t="str">
            <v>Volumes</v>
          </cell>
        </row>
        <row r="58">
          <cell r="B58" t="str">
            <v>A200-Revenue Provision</v>
          </cell>
        </row>
        <row r="59">
          <cell r="B59" t="str">
            <v>A10A Fixed Revenue</v>
          </cell>
        </row>
        <row r="60">
          <cell r="B60" t="str">
            <v>A15A Fixed Other Revenue Adjustments</v>
          </cell>
        </row>
        <row r="61">
          <cell r="B61" t="str">
            <v>C80-Other Material -- Scrap Sales etc.</v>
          </cell>
        </row>
        <row r="62">
          <cell r="B62" t="str">
            <v>G40-Other Variable Costs</v>
          </cell>
        </row>
        <row r="63">
          <cell r="B63" t="str">
            <v>G50-Central Task/Provision</v>
          </cell>
        </row>
        <row r="65">
          <cell r="B65" t="str">
            <v>A-Revenue</v>
          </cell>
        </row>
        <row r="66">
          <cell r="B66" t="str">
            <v>B-Variable Marketing</v>
          </cell>
        </row>
        <row r="67">
          <cell r="B67" t="str">
            <v>C-Material</v>
          </cell>
        </row>
        <row r="68">
          <cell r="B68" t="str">
            <v>D-Warranty</v>
          </cell>
        </row>
        <row r="69">
          <cell r="B69" t="str">
            <v>E-Freight</v>
          </cell>
        </row>
        <row r="70">
          <cell r="B70" t="str">
            <v>F-Var. L0OH and O/T Prem.</v>
          </cell>
        </row>
        <row r="71">
          <cell r="B71" t="str">
            <v>G-Other Variable</v>
          </cell>
        </row>
        <row r="72">
          <cell r="B72" t="str">
            <v>Total Variable Cost</v>
          </cell>
        </row>
        <row r="73">
          <cell r="B73" t="str">
            <v>Economic Profit</v>
          </cell>
        </row>
        <row r="74">
          <cell r="B74" t="str">
            <v>Variable Profit</v>
          </cell>
        </row>
        <row r="75">
          <cell r="B75" t="str">
            <v>Volumes</v>
          </cell>
        </row>
        <row r="76">
          <cell r="B76" t="str">
            <v>A200-Revenue Provision</v>
          </cell>
        </row>
        <row r="77">
          <cell r="B77" t="str">
            <v>A10A Fixed Revenue</v>
          </cell>
        </row>
        <row r="78">
          <cell r="B78" t="str">
            <v>A15A Fixed Other Revenue Adjustments</v>
          </cell>
        </row>
        <row r="79">
          <cell r="B79" t="str">
            <v>C80-Other Material -- Scrap Sales etc.</v>
          </cell>
        </row>
        <row r="80">
          <cell r="B80" t="str">
            <v>G40-Other Variable Costs</v>
          </cell>
        </row>
        <row r="81">
          <cell r="B81" t="str">
            <v>G50-Central Task/Provision</v>
          </cell>
        </row>
        <row r="83">
          <cell r="B83" t="str">
            <v>A-Revenue</v>
          </cell>
        </row>
        <row r="84">
          <cell r="B84" t="str">
            <v>B-Variable Marketing</v>
          </cell>
        </row>
        <row r="85">
          <cell r="B85" t="str">
            <v>C-Material</v>
          </cell>
        </row>
        <row r="86">
          <cell r="B86" t="str">
            <v>D-Warranty</v>
          </cell>
        </row>
        <row r="87">
          <cell r="B87" t="str">
            <v>E-Freight</v>
          </cell>
        </row>
        <row r="88">
          <cell r="B88" t="str">
            <v>F-Var. L0OH and O/T Prem.</v>
          </cell>
        </row>
        <row r="89">
          <cell r="B89" t="str">
            <v>G-Other Variable</v>
          </cell>
        </row>
        <row r="90">
          <cell r="B90" t="str">
            <v>Total Variable Cost</v>
          </cell>
        </row>
        <row r="91">
          <cell r="B91" t="str">
            <v>Economic Profit</v>
          </cell>
        </row>
        <row r="92">
          <cell r="B92" t="str">
            <v>Variable Profit</v>
          </cell>
        </row>
        <row r="93">
          <cell r="B93" t="str">
            <v>Volumes</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7CCA1-846F-4189-A534-535D6E2492EB}">
  <dimension ref="A1:L112"/>
  <sheetViews>
    <sheetView showGridLines="0" tabSelected="1" zoomScaleNormal="100" zoomScaleSheetLayoutView="145" workbookViewId="0"/>
  </sheetViews>
  <sheetFormatPr defaultColWidth="9.26953125" defaultRowHeight="10.5" x14ac:dyDescent="0.25"/>
  <cols>
    <col min="1" max="1" width="2.81640625" style="25" customWidth="1"/>
    <col min="2" max="2" width="1.90625" style="25" customWidth="1"/>
    <col min="3" max="3" width="45.6328125" style="25" customWidth="1"/>
    <col min="4" max="9" width="8" style="25" customWidth="1"/>
    <col min="10" max="10" width="1.90625" style="25" customWidth="1"/>
    <col min="11" max="11" width="2.81640625" style="25" customWidth="1"/>
    <col min="12" max="16384" width="9.26953125" style="33"/>
  </cols>
  <sheetData>
    <row r="1" spans="1:11" ht="11" customHeight="1" thickBot="1" x14ac:dyDescent="0.3"/>
    <row r="2" spans="1:11" ht="9" customHeight="1" thickBot="1" x14ac:dyDescent="0.3">
      <c r="B2" s="3"/>
      <c r="C2" s="4"/>
      <c r="D2" s="4"/>
      <c r="E2" s="4"/>
      <c r="F2" s="4"/>
      <c r="G2" s="4"/>
      <c r="H2" s="4"/>
      <c r="I2" s="4"/>
      <c r="J2" s="5"/>
    </row>
    <row r="3" spans="1:11" ht="13.5" thickBot="1" x14ac:dyDescent="0.3">
      <c r="B3" s="6"/>
      <c r="C3" s="125" t="s">
        <v>132</v>
      </c>
      <c r="D3" s="126"/>
      <c r="E3" s="126"/>
      <c r="F3" s="126"/>
      <c r="G3" s="126"/>
      <c r="H3" s="126"/>
      <c r="I3" s="127"/>
      <c r="J3" s="7"/>
    </row>
    <row r="4" spans="1:11" s="39" customFormat="1" ht="9" customHeight="1" x14ac:dyDescent="0.2">
      <c r="A4" s="34"/>
      <c r="B4" s="35"/>
      <c r="C4" s="97"/>
      <c r="D4" s="97"/>
      <c r="E4" s="97"/>
      <c r="F4" s="97"/>
      <c r="G4" s="97"/>
      <c r="H4" s="97"/>
      <c r="I4" s="97"/>
      <c r="J4" s="38"/>
      <c r="K4" s="34"/>
    </row>
    <row r="5" spans="1:11" x14ac:dyDescent="0.25">
      <c r="B5" s="8"/>
      <c r="C5" s="128" t="s">
        <v>65</v>
      </c>
      <c r="D5" s="128"/>
      <c r="E5" s="128"/>
      <c r="F5" s="128"/>
      <c r="G5" s="128"/>
      <c r="H5" s="128"/>
      <c r="I5" s="128"/>
      <c r="J5" s="7"/>
    </row>
    <row r="6" spans="1:11" s="39" customFormat="1" ht="9" customHeight="1" x14ac:dyDescent="0.2">
      <c r="A6" s="34"/>
      <c r="B6" s="35"/>
      <c r="C6" s="44"/>
      <c r="D6" s="44"/>
      <c r="E6" s="44"/>
      <c r="F6" s="44"/>
      <c r="G6" s="44"/>
      <c r="H6" s="44"/>
      <c r="I6" s="44"/>
      <c r="J6" s="38"/>
      <c r="K6" s="34"/>
    </row>
    <row r="7" spans="1:11" x14ac:dyDescent="0.25">
      <c r="B7" s="6"/>
      <c r="C7" s="1" t="s">
        <v>0</v>
      </c>
      <c r="D7" s="10" t="s">
        <v>1</v>
      </c>
      <c r="E7" s="10" t="s">
        <v>2</v>
      </c>
      <c r="F7" s="10" t="s">
        <v>3</v>
      </c>
      <c r="G7" s="10" t="s">
        <v>4</v>
      </c>
      <c r="H7" s="10" t="s">
        <v>5</v>
      </c>
      <c r="I7" s="10" t="s">
        <v>6</v>
      </c>
      <c r="J7" s="7"/>
    </row>
    <row r="8" spans="1:11" x14ac:dyDescent="0.25">
      <c r="B8" s="6"/>
      <c r="C8" s="9" t="s">
        <v>7</v>
      </c>
      <c r="D8" s="11">
        <v>2694</v>
      </c>
      <c r="E8" s="11">
        <v>663</v>
      </c>
      <c r="F8" s="11">
        <v>670</v>
      </c>
      <c r="G8" s="11">
        <v>741</v>
      </c>
      <c r="H8" s="11">
        <v>760</v>
      </c>
      <c r="I8" s="11">
        <v>2834</v>
      </c>
      <c r="J8" s="7"/>
    </row>
    <row r="9" spans="1:11" x14ac:dyDescent="0.25">
      <c r="B9" s="6"/>
      <c r="C9" s="9" t="s">
        <v>8</v>
      </c>
      <c r="D9" s="11">
        <v>61</v>
      </c>
      <c r="E9" s="11">
        <v>18</v>
      </c>
      <c r="F9" s="11">
        <v>24</v>
      </c>
      <c r="G9" s="11">
        <v>25</v>
      </c>
      <c r="H9" s="11">
        <v>30</v>
      </c>
      <c r="I9" s="11">
        <v>96</v>
      </c>
      <c r="J9" s="7"/>
    </row>
    <row r="10" spans="1:11" x14ac:dyDescent="0.25">
      <c r="B10" s="6"/>
      <c r="C10" s="9" t="s">
        <v>9</v>
      </c>
      <c r="D10" s="11">
        <v>1187</v>
      </c>
      <c r="E10" s="11">
        <v>285</v>
      </c>
      <c r="F10" s="11">
        <v>338</v>
      </c>
      <c r="G10" s="11">
        <v>321</v>
      </c>
      <c r="H10" s="11">
        <v>358</v>
      </c>
      <c r="I10" s="11">
        <v>1301</v>
      </c>
      <c r="J10" s="7"/>
    </row>
    <row r="11" spans="1:11" x14ac:dyDescent="0.25">
      <c r="B11" s="6"/>
      <c r="C11" s="2" t="s">
        <v>70</v>
      </c>
      <c r="D11" s="12" cm="1">
        <f t="array" ref="D11:I11">'Disclosed Segment Financials'!D13:I13</f>
        <v>3942</v>
      </c>
      <c r="E11" s="12">
        <v>966</v>
      </c>
      <c r="F11" s="12">
        <v>1032</v>
      </c>
      <c r="G11" s="12">
        <v>1086</v>
      </c>
      <c r="H11" s="12">
        <v>1147</v>
      </c>
      <c r="I11" s="12">
        <v>4231</v>
      </c>
      <c r="J11" s="7"/>
    </row>
    <row r="12" spans="1:11" x14ac:dyDescent="0.25">
      <c r="A12" s="122"/>
      <c r="B12" s="6"/>
      <c r="C12" s="116" t="s">
        <v>148</v>
      </c>
      <c r="D12" s="123">
        <v>63</v>
      </c>
      <c r="E12" s="123">
        <v>22</v>
      </c>
      <c r="F12" s="123">
        <v>31</v>
      </c>
      <c r="G12" s="123">
        <v>32</v>
      </c>
      <c r="H12" s="123">
        <v>43</v>
      </c>
      <c r="I12" s="123">
        <v>128</v>
      </c>
      <c r="J12" s="7"/>
      <c r="K12" s="122"/>
    </row>
    <row r="13" spans="1:11" x14ac:dyDescent="0.25">
      <c r="A13" s="98"/>
      <c r="B13" s="6"/>
      <c r="C13" s="98" t="s">
        <v>102</v>
      </c>
      <c r="D13" s="50"/>
      <c r="E13" s="50"/>
      <c r="F13" s="50"/>
      <c r="G13" s="50"/>
      <c r="H13" s="50"/>
      <c r="I13" s="50"/>
      <c r="J13" s="7"/>
      <c r="K13" s="98"/>
    </row>
    <row r="14" spans="1:11" ht="9" customHeight="1" x14ac:dyDescent="0.25">
      <c r="A14" s="122"/>
      <c r="B14" s="6"/>
      <c r="C14" s="122"/>
      <c r="D14" s="50"/>
      <c r="E14" s="50"/>
      <c r="F14" s="50"/>
      <c r="G14" s="50"/>
      <c r="H14" s="50"/>
      <c r="I14" s="50"/>
      <c r="J14" s="7"/>
      <c r="K14" s="122"/>
    </row>
    <row r="15" spans="1:11" x14ac:dyDescent="0.25">
      <c r="B15" s="6"/>
      <c r="C15" s="138" t="s">
        <v>149</v>
      </c>
      <c r="D15" s="138"/>
      <c r="E15" s="138"/>
      <c r="F15" s="138"/>
      <c r="G15" s="138"/>
      <c r="H15" s="138"/>
      <c r="I15" s="138"/>
      <c r="J15" s="7"/>
    </row>
    <row r="16" spans="1:11" x14ac:dyDescent="0.25">
      <c r="B16" s="6"/>
      <c r="C16" s="9" t="s">
        <v>7</v>
      </c>
      <c r="D16" s="15">
        <v>656</v>
      </c>
      <c r="E16" s="15">
        <v>128</v>
      </c>
      <c r="F16" s="15">
        <v>111</v>
      </c>
      <c r="G16" s="15">
        <v>134</v>
      </c>
      <c r="H16" s="15">
        <v>114</v>
      </c>
      <c r="I16" s="15">
        <v>487</v>
      </c>
      <c r="J16" s="7"/>
    </row>
    <row r="17" spans="2:10" x14ac:dyDescent="0.25">
      <c r="B17" s="6"/>
      <c r="C17" s="9" t="s">
        <v>8</v>
      </c>
      <c r="D17" s="11">
        <v>0</v>
      </c>
      <c r="E17" s="11">
        <v>0</v>
      </c>
      <c r="F17" s="11">
        <v>0</v>
      </c>
      <c r="G17" s="11">
        <v>0</v>
      </c>
      <c r="H17" s="11">
        <v>0</v>
      </c>
      <c r="I17" s="11">
        <v>0</v>
      </c>
      <c r="J17" s="7"/>
    </row>
    <row r="18" spans="2:10" x14ac:dyDescent="0.25">
      <c r="B18" s="6"/>
      <c r="C18" s="9" t="s">
        <v>9</v>
      </c>
      <c r="D18" s="15">
        <v>61</v>
      </c>
      <c r="E18" s="15">
        <v>13</v>
      </c>
      <c r="F18" s="15">
        <v>17</v>
      </c>
      <c r="G18" s="15">
        <v>18</v>
      </c>
      <c r="H18" s="15">
        <v>29</v>
      </c>
      <c r="I18" s="15">
        <v>77</v>
      </c>
      <c r="J18" s="7"/>
    </row>
    <row r="19" spans="2:10" ht="9" customHeight="1" x14ac:dyDescent="0.25">
      <c r="B19" s="6"/>
      <c r="C19" s="13"/>
      <c r="D19" s="14"/>
      <c r="E19" s="14"/>
      <c r="F19" s="14"/>
      <c r="G19" s="14"/>
      <c r="H19" s="14"/>
      <c r="I19" s="14"/>
      <c r="J19" s="7"/>
    </row>
    <row r="20" spans="2:10" x14ac:dyDescent="0.25">
      <c r="B20" s="6"/>
      <c r="C20" s="1" t="s">
        <v>120</v>
      </c>
      <c r="D20" s="10" t="s">
        <v>1</v>
      </c>
      <c r="E20" s="10" t="s">
        <v>2</v>
      </c>
      <c r="F20" s="10" t="s">
        <v>3</v>
      </c>
      <c r="G20" s="10" t="s">
        <v>4</v>
      </c>
      <c r="H20" s="10" t="s">
        <v>5</v>
      </c>
      <c r="I20" s="10" t="s">
        <v>6</v>
      </c>
      <c r="J20" s="7"/>
    </row>
    <row r="21" spans="2:10" x14ac:dyDescent="0.25">
      <c r="B21" s="6"/>
      <c r="C21" s="9" t="s">
        <v>7</v>
      </c>
      <c r="D21" s="16">
        <v>80377</v>
      </c>
      <c r="E21" s="16">
        <v>20810</v>
      </c>
      <c r="F21" s="16">
        <v>23834</v>
      </c>
      <c r="G21" s="16">
        <v>23824</v>
      </c>
      <c r="H21" s="16">
        <f>I21-SUM(E21:G21)</f>
        <v>26294</v>
      </c>
      <c r="I21" s="16">
        <v>94762</v>
      </c>
      <c r="J21" s="7"/>
    </row>
    <row r="22" spans="2:10" x14ac:dyDescent="0.25">
      <c r="B22" s="6"/>
      <c r="C22" s="9" t="s">
        <v>8</v>
      </c>
      <c r="D22" s="11">
        <v>3098</v>
      </c>
      <c r="E22" s="11">
        <v>972</v>
      </c>
      <c r="F22" s="11">
        <v>1320</v>
      </c>
      <c r="G22" s="11">
        <v>1401</v>
      </c>
      <c r="H22" s="11">
        <f>I22-SUM(E22:G22)</f>
        <v>1560</v>
      </c>
      <c r="I22" s="11">
        <v>5253</v>
      </c>
      <c r="J22" s="7"/>
    </row>
    <row r="23" spans="2:10" x14ac:dyDescent="0.25">
      <c r="B23" s="6"/>
      <c r="C23" s="9" t="s">
        <v>9</v>
      </c>
      <c r="D23" s="11">
        <v>42649</v>
      </c>
      <c r="E23" s="11">
        <v>10324</v>
      </c>
      <c r="F23" s="11">
        <v>12748</v>
      </c>
      <c r="G23" s="11">
        <v>11961</v>
      </c>
      <c r="H23" s="11">
        <f t="shared" ref="H23:H26" si="0">I23-SUM(E23:G23)</f>
        <v>13906</v>
      </c>
      <c r="I23" s="11">
        <v>48939</v>
      </c>
      <c r="J23" s="7"/>
    </row>
    <row r="24" spans="2:10" x14ac:dyDescent="0.25">
      <c r="B24" s="6"/>
      <c r="C24" s="9" t="s">
        <v>57</v>
      </c>
      <c r="D24" s="11">
        <v>117.78759291000001</v>
      </c>
      <c r="E24" s="11">
        <v>84</v>
      </c>
      <c r="F24" s="11">
        <v>25</v>
      </c>
      <c r="G24" s="11">
        <v>11</v>
      </c>
      <c r="H24" s="11">
        <f t="shared" si="0"/>
        <v>-21</v>
      </c>
      <c r="I24" s="17">
        <v>99</v>
      </c>
      <c r="J24" s="7"/>
    </row>
    <row r="25" spans="2:10" x14ac:dyDescent="0.25">
      <c r="B25" s="6"/>
      <c r="C25" s="9" t="s">
        <v>58</v>
      </c>
      <c r="D25" s="11">
        <v>10073</v>
      </c>
      <c r="E25" s="11">
        <v>2281</v>
      </c>
      <c r="F25" s="11">
        <v>2256</v>
      </c>
      <c r="G25" s="11">
        <v>2187</v>
      </c>
      <c r="H25" s="11">
        <f t="shared" si="0"/>
        <v>2254</v>
      </c>
      <c r="I25" s="18">
        <v>8978</v>
      </c>
      <c r="J25" s="7"/>
    </row>
    <row r="26" spans="2:10" x14ac:dyDescent="0.25">
      <c r="B26" s="6"/>
      <c r="C26" s="9" t="s">
        <v>11</v>
      </c>
      <c r="D26" s="17">
        <v>26</v>
      </c>
      <c r="E26" s="17">
        <v>5</v>
      </c>
      <c r="F26" s="17">
        <v>7</v>
      </c>
      <c r="G26" s="17">
        <v>8</v>
      </c>
      <c r="H26" s="11">
        <f t="shared" si="0"/>
        <v>6</v>
      </c>
      <c r="I26" s="17">
        <v>26</v>
      </c>
      <c r="J26" s="7"/>
    </row>
    <row r="27" spans="2:10" x14ac:dyDescent="0.25">
      <c r="B27" s="6"/>
      <c r="C27" s="2" t="s">
        <v>121</v>
      </c>
      <c r="D27" s="19">
        <f t="shared" ref="D27:I27" si="1">SUM(D21:D26)</f>
        <v>136340.78759291</v>
      </c>
      <c r="E27" s="19">
        <f t="shared" si="1"/>
        <v>34476</v>
      </c>
      <c r="F27" s="19">
        <f t="shared" si="1"/>
        <v>40190</v>
      </c>
      <c r="G27" s="19">
        <f t="shared" si="1"/>
        <v>39392</v>
      </c>
      <c r="H27" s="19">
        <f t="shared" si="1"/>
        <v>43999</v>
      </c>
      <c r="I27" s="19">
        <f t="shared" si="1"/>
        <v>158057</v>
      </c>
      <c r="J27" s="7"/>
    </row>
    <row r="28" spans="2:10" ht="9" customHeight="1" x14ac:dyDescent="0.25">
      <c r="B28" s="6"/>
      <c r="C28" s="9"/>
      <c r="D28" s="9"/>
      <c r="E28" s="9"/>
      <c r="F28" s="9"/>
      <c r="G28" s="9"/>
      <c r="H28" s="9"/>
      <c r="I28" s="9"/>
      <c r="J28" s="7"/>
    </row>
    <row r="29" spans="2:10" x14ac:dyDescent="0.25">
      <c r="B29" s="6"/>
      <c r="C29" s="1" t="s">
        <v>54</v>
      </c>
      <c r="D29" s="10" t="s">
        <v>1</v>
      </c>
      <c r="E29" s="10" t="s">
        <v>2</v>
      </c>
      <c r="F29" s="10" t="s">
        <v>3</v>
      </c>
      <c r="G29" s="10" t="s">
        <v>4</v>
      </c>
      <c r="H29" s="10" t="s">
        <v>5</v>
      </c>
      <c r="I29" s="10" t="s">
        <v>6</v>
      </c>
      <c r="J29" s="7"/>
    </row>
    <row r="30" spans="2:10" x14ac:dyDescent="0.25">
      <c r="B30" s="6"/>
      <c r="C30" s="9" t="s">
        <v>12</v>
      </c>
      <c r="D30" s="16">
        <v>3293</v>
      </c>
      <c r="E30" s="16">
        <v>1328</v>
      </c>
      <c r="F30" s="16">
        <v>2504</v>
      </c>
      <c r="G30" s="16">
        <v>1466</v>
      </c>
      <c r="H30" s="16">
        <f>I30-SUM(E30:G30)</f>
        <v>1549</v>
      </c>
      <c r="I30" s="16">
        <v>6847</v>
      </c>
      <c r="J30" s="7"/>
    </row>
    <row r="31" spans="2:10" x14ac:dyDescent="0.25">
      <c r="B31" s="6"/>
      <c r="C31" s="20" t="s">
        <v>13</v>
      </c>
      <c r="D31" s="21" cm="1">
        <f t="array" ref="D31:I31">D30:I30/D21:I21</f>
        <v>4.0969431553802706E-2</v>
      </c>
      <c r="E31" s="21">
        <v>6.3815473330129741E-2</v>
      </c>
      <c r="F31" s="21">
        <v>0.10505999832172527</v>
      </c>
      <c r="G31" s="21">
        <v>6.153458697112156E-2</v>
      </c>
      <c r="H31" s="21">
        <v>5.8910778124286911E-2</v>
      </c>
      <c r="I31" s="21">
        <v>7.225470125155653E-2</v>
      </c>
      <c r="J31" s="7"/>
    </row>
    <row r="32" spans="2:10" x14ac:dyDescent="0.25">
      <c r="B32" s="6"/>
      <c r="C32" s="9" t="s">
        <v>14</v>
      </c>
      <c r="D32" s="16">
        <v>-892</v>
      </c>
      <c r="E32" s="16">
        <v>-380</v>
      </c>
      <c r="F32" s="16">
        <v>-510</v>
      </c>
      <c r="G32" s="16">
        <v>-612</v>
      </c>
      <c r="H32" s="16">
        <f>I32-SUM(E32:G32)</f>
        <v>-631</v>
      </c>
      <c r="I32" s="16">
        <v>-2133</v>
      </c>
      <c r="J32" s="7"/>
    </row>
    <row r="33" spans="1:11" x14ac:dyDescent="0.25">
      <c r="B33" s="6"/>
      <c r="C33" s="20" t="s">
        <v>13</v>
      </c>
      <c r="D33" s="21" cm="1">
        <f t="array" ref="D33:I33">D32:I32/D22:I22</f>
        <v>-0.28792769528728213</v>
      </c>
      <c r="E33" s="21">
        <v>-0.39094650205761317</v>
      </c>
      <c r="F33" s="21">
        <v>-0.38636363636363635</v>
      </c>
      <c r="G33" s="21">
        <v>-0.43683083511777304</v>
      </c>
      <c r="H33" s="21">
        <v>-0.40448717948717949</v>
      </c>
      <c r="I33" s="21">
        <v>-0.40605368360936606</v>
      </c>
      <c r="J33" s="7"/>
    </row>
    <row r="34" spans="1:11" x14ac:dyDescent="0.25">
      <c r="B34" s="6"/>
      <c r="C34" s="9" t="s">
        <v>15</v>
      </c>
      <c r="D34" s="16">
        <v>2665</v>
      </c>
      <c r="E34" s="16">
        <v>491</v>
      </c>
      <c r="F34" s="16">
        <v>879</v>
      </c>
      <c r="G34" s="16">
        <v>402</v>
      </c>
      <c r="H34" s="16">
        <f>I34-SUM(E34:G34)</f>
        <v>1450</v>
      </c>
      <c r="I34" s="16">
        <v>3222</v>
      </c>
      <c r="J34" s="7"/>
    </row>
    <row r="35" spans="1:11" x14ac:dyDescent="0.25">
      <c r="B35" s="6"/>
      <c r="C35" s="20" t="s">
        <v>13</v>
      </c>
      <c r="D35" s="21" cm="1">
        <f t="array" ref="D35:I35">D34:I34/D23:I23</f>
        <v>6.2486810945156977E-2</v>
      </c>
      <c r="E35" s="21">
        <v>4.7559085625726465E-2</v>
      </c>
      <c r="F35" s="21">
        <v>6.8951992469406961E-2</v>
      </c>
      <c r="G35" s="21">
        <v>3.360922999749185E-2</v>
      </c>
      <c r="H35" s="102">
        <v>0.10427153746584208</v>
      </c>
      <c r="I35" s="21">
        <v>6.5837062465518292E-2</v>
      </c>
      <c r="J35" s="7"/>
    </row>
    <row r="36" spans="1:11" x14ac:dyDescent="0.25">
      <c r="B36" s="6"/>
      <c r="C36" s="9" t="s">
        <v>56</v>
      </c>
      <c r="D36" s="16">
        <v>-1030</v>
      </c>
      <c r="E36" s="16">
        <v>-242</v>
      </c>
      <c r="F36" s="16">
        <v>-221</v>
      </c>
      <c r="G36" s="16">
        <v>-244</v>
      </c>
      <c r="H36" s="16">
        <f>I36-SUM(E36:G36)</f>
        <v>-219</v>
      </c>
      <c r="I36" s="16">
        <v>-926</v>
      </c>
      <c r="J36" s="7"/>
    </row>
    <row r="37" spans="1:11" x14ac:dyDescent="0.25">
      <c r="B37" s="6"/>
      <c r="C37" s="9" t="s">
        <v>55</v>
      </c>
      <c r="D37" s="16">
        <v>4717</v>
      </c>
      <c r="E37" s="16">
        <v>928</v>
      </c>
      <c r="F37" s="16">
        <v>939</v>
      </c>
      <c r="G37" s="16">
        <v>599</v>
      </c>
      <c r="H37" s="16">
        <f>I37-SUM(E37:G37)</f>
        <v>191</v>
      </c>
      <c r="I37" s="16">
        <v>2657</v>
      </c>
      <c r="J37" s="7"/>
    </row>
    <row r="38" spans="1:11" x14ac:dyDescent="0.25">
      <c r="B38" s="6"/>
      <c r="C38" s="9" t="s">
        <v>17</v>
      </c>
      <c r="D38" s="16">
        <v>1247</v>
      </c>
      <c r="E38" s="16">
        <v>201</v>
      </c>
      <c r="F38" s="16">
        <v>131</v>
      </c>
      <c r="G38" s="16">
        <v>192</v>
      </c>
      <c r="H38" s="16">
        <f>I38-SUM(E38:G38)</f>
        <v>224</v>
      </c>
      <c r="I38" s="16">
        <v>748</v>
      </c>
      <c r="J38" s="7"/>
    </row>
    <row r="39" spans="1:11" x14ac:dyDescent="0.25">
      <c r="B39" s="6"/>
      <c r="C39" s="2" t="s">
        <v>71</v>
      </c>
      <c r="D39" s="19" cm="1">
        <f t="array" ref="D39:I39">D30:I30+D32:I32+D34:I34+D36:I36+D37:I37+D38:I38</f>
        <v>10000</v>
      </c>
      <c r="E39" s="19">
        <v>2326</v>
      </c>
      <c r="F39" s="19">
        <v>3722</v>
      </c>
      <c r="G39" s="19">
        <v>1803</v>
      </c>
      <c r="H39" s="19">
        <v>2564</v>
      </c>
      <c r="I39" s="19">
        <v>10415</v>
      </c>
      <c r="J39" s="7"/>
    </row>
    <row r="40" spans="1:11" x14ac:dyDescent="0.25">
      <c r="B40" s="6"/>
      <c r="C40" s="116" t="s">
        <v>138</v>
      </c>
      <c r="D40" s="117" cm="1">
        <f t="array" ref="D40:I40">_xlfn.ANCHORARRAY(D39)/D27:I27</f>
        <v>7.3345622953699438E-2</v>
      </c>
      <c r="E40" s="117">
        <v>6.7467223575820856E-2</v>
      </c>
      <c r="F40" s="117">
        <v>9.2610102015426729E-2</v>
      </c>
      <c r="G40" s="117">
        <v>4.5770714865962632E-2</v>
      </c>
      <c r="H40" s="117">
        <v>5.8274051682992795E-2</v>
      </c>
      <c r="I40" s="117">
        <v>6.5893949651075243E-2</v>
      </c>
      <c r="J40" s="7"/>
    </row>
    <row r="41" spans="1:11" ht="9" customHeight="1" x14ac:dyDescent="0.25">
      <c r="B41" s="6"/>
      <c r="C41" s="9"/>
      <c r="D41" s="9"/>
      <c r="E41" s="9"/>
      <c r="F41" s="9"/>
      <c r="G41" s="9"/>
      <c r="H41" s="9"/>
      <c r="I41" s="9"/>
      <c r="J41" s="7"/>
    </row>
    <row r="42" spans="1:11" x14ac:dyDescent="0.25">
      <c r="B42" s="6"/>
      <c r="C42" s="138" t="s">
        <v>79</v>
      </c>
      <c r="D42" s="138"/>
      <c r="E42" s="138"/>
      <c r="F42" s="138"/>
      <c r="G42" s="138"/>
      <c r="H42" s="138"/>
      <c r="I42" s="138"/>
      <c r="J42" s="7"/>
    </row>
    <row r="43" spans="1:11" ht="9" customHeight="1" thickBot="1" x14ac:dyDescent="0.3">
      <c r="B43" s="22"/>
      <c r="C43" s="23"/>
      <c r="D43" s="23"/>
      <c r="E43" s="23"/>
      <c r="F43" s="23"/>
      <c r="G43" s="23"/>
      <c r="H43" s="23"/>
      <c r="I43" s="23"/>
      <c r="J43" s="24"/>
    </row>
    <row r="44" spans="1:11" ht="11" thickBot="1" x14ac:dyDescent="0.3"/>
    <row r="45" spans="1:11" ht="9" customHeight="1" thickBot="1" x14ac:dyDescent="0.3">
      <c r="B45" s="3"/>
      <c r="C45" s="4"/>
      <c r="D45" s="4"/>
      <c r="E45" s="4"/>
      <c r="F45" s="4"/>
      <c r="G45" s="4"/>
      <c r="H45" s="4"/>
      <c r="I45" s="4"/>
      <c r="J45" s="5"/>
    </row>
    <row r="46" spans="1:11" ht="13.5" thickBot="1" x14ac:dyDescent="0.3">
      <c r="B46" s="6"/>
      <c r="C46" s="125" t="s">
        <v>133</v>
      </c>
      <c r="D46" s="126"/>
      <c r="E46" s="126"/>
      <c r="F46" s="126"/>
      <c r="G46" s="126"/>
      <c r="H46" s="126"/>
      <c r="I46" s="127"/>
      <c r="J46" s="7"/>
    </row>
    <row r="47" spans="1:11" s="39" customFormat="1" ht="9" customHeight="1" x14ac:dyDescent="0.2">
      <c r="A47" s="34"/>
      <c r="B47" s="35"/>
      <c r="C47" s="43"/>
      <c r="D47" s="43"/>
      <c r="E47" s="43"/>
      <c r="F47" s="43"/>
      <c r="G47" s="43"/>
      <c r="H47" s="43"/>
      <c r="I47" s="43"/>
      <c r="J47" s="38"/>
      <c r="K47" s="34"/>
    </row>
    <row r="48" spans="1:11" x14ac:dyDescent="0.25">
      <c r="B48" s="8"/>
      <c r="C48" s="128" t="s">
        <v>65</v>
      </c>
      <c r="D48" s="128"/>
      <c r="E48" s="128"/>
      <c r="F48" s="128"/>
      <c r="G48" s="128"/>
      <c r="H48" s="128"/>
      <c r="I48" s="128"/>
      <c r="J48" s="7"/>
    </row>
    <row r="49" spans="1:11" s="39" customFormat="1" ht="9" customHeight="1" x14ac:dyDescent="0.2">
      <c r="A49" s="34"/>
      <c r="B49" s="35"/>
      <c r="C49" s="44"/>
      <c r="D49" s="44"/>
      <c r="E49" s="44"/>
      <c r="F49" s="44"/>
      <c r="G49" s="44"/>
      <c r="H49" s="44"/>
      <c r="I49" s="44"/>
      <c r="J49" s="38"/>
      <c r="K49" s="34"/>
    </row>
    <row r="50" spans="1:11" x14ac:dyDescent="0.25">
      <c r="B50" s="6"/>
      <c r="C50" s="1" t="s">
        <v>18</v>
      </c>
      <c r="D50" s="10" t="s">
        <v>1</v>
      </c>
      <c r="E50" s="10" t="s">
        <v>2</v>
      </c>
      <c r="F50" s="10" t="s">
        <v>3</v>
      </c>
      <c r="G50" s="10" t="s">
        <v>4</v>
      </c>
      <c r="H50" s="10" t="s">
        <v>5</v>
      </c>
      <c r="I50" s="10" t="s">
        <v>6</v>
      </c>
      <c r="J50" s="7"/>
    </row>
    <row r="51" spans="1:11" x14ac:dyDescent="0.25">
      <c r="B51" s="6"/>
      <c r="C51" s="9" t="s">
        <v>7</v>
      </c>
      <c r="D51" s="16">
        <v>30089</v>
      </c>
      <c r="E51" s="16">
        <v>7254</v>
      </c>
      <c r="F51" s="16">
        <v>9648</v>
      </c>
      <c r="G51" s="16">
        <v>8952</v>
      </c>
      <c r="H51" s="16">
        <f>I51-SUM(E51:G51)</f>
        <v>10154</v>
      </c>
      <c r="I51" s="16">
        <v>36008</v>
      </c>
      <c r="J51" s="7"/>
    </row>
    <row r="52" spans="1:11" x14ac:dyDescent="0.25">
      <c r="B52" s="6"/>
      <c r="C52" s="9" t="s">
        <v>8</v>
      </c>
      <c r="D52" s="18">
        <v>88</v>
      </c>
      <c r="E52" s="18">
        <v>27</v>
      </c>
      <c r="F52" s="18">
        <v>50</v>
      </c>
      <c r="G52" s="18">
        <v>16</v>
      </c>
      <c r="H52" s="18">
        <f>I52-SUM(E52:G52)</f>
        <v>28</v>
      </c>
      <c r="I52" s="11">
        <v>121</v>
      </c>
      <c r="J52" s="7"/>
    </row>
    <row r="53" spans="1:11" x14ac:dyDescent="0.25">
      <c r="B53" s="6"/>
      <c r="C53" s="9" t="s">
        <v>9</v>
      </c>
      <c r="D53" s="18">
        <v>0</v>
      </c>
      <c r="E53" s="18">
        <v>0</v>
      </c>
      <c r="F53" s="18">
        <v>0</v>
      </c>
      <c r="G53" s="18">
        <v>0</v>
      </c>
      <c r="H53" s="18">
        <f>I53-SUM(E53:G53)</f>
        <v>0</v>
      </c>
      <c r="I53" s="11">
        <v>0</v>
      </c>
      <c r="J53" s="7"/>
    </row>
    <row r="54" spans="1:11" x14ac:dyDescent="0.25">
      <c r="B54" s="6"/>
      <c r="C54" s="9" t="s">
        <v>19</v>
      </c>
      <c r="D54" s="18">
        <v>-30177</v>
      </c>
      <c r="E54" s="18">
        <v>-7281</v>
      </c>
      <c r="F54" s="18">
        <v>-9698</v>
      </c>
      <c r="G54" s="18">
        <v>-8968</v>
      </c>
      <c r="H54" s="18">
        <f>I54-SUM(E54:G54)</f>
        <v>-10182</v>
      </c>
      <c r="I54" s="18">
        <v>-36129</v>
      </c>
      <c r="J54" s="7"/>
    </row>
    <row r="55" spans="1:11" x14ac:dyDescent="0.25">
      <c r="B55" s="6"/>
      <c r="C55" s="2" t="s">
        <v>69</v>
      </c>
      <c r="D55" s="19">
        <f>SUM(D51:D54)</f>
        <v>0</v>
      </c>
      <c r="E55" s="19">
        <f>SUM(E42:E54)</f>
        <v>0</v>
      </c>
      <c r="F55" s="19">
        <f>SUM(F42:F54)</f>
        <v>0</v>
      </c>
      <c r="G55" s="19">
        <f>SUM(G42:G54)</f>
        <v>0</v>
      </c>
      <c r="H55" s="19">
        <f>SUM(H42:H54)</f>
        <v>0</v>
      </c>
      <c r="I55" s="19">
        <f>SUM(I42:I54)</f>
        <v>0</v>
      </c>
      <c r="J55" s="7"/>
    </row>
    <row r="56" spans="1:11" ht="9" customHeight="1" x14ac:dyDescent="0.25">
      <c r="B56" s="6"/>
      <c r="C56" s="9"/>
      <c r="D56" s="9"/>
      <c r="E56" s="9"/>
      <c r="F56" s="9"/>
      <c r="G56" s="9"/>
      <c r="H56" s="9"/>
      <c r="I56" s="9"/>
      <c r="J56" s="7"/>
    </row>
    <row r="57" spans="1:11" x14ac:dyDescent="0.25">
      <c r="B57" s="6"/>
      <c r="C57" s="1" t="s">
        <v>97</v>
      </c>
      <c r="D57" s="10" t="s">
        <v>1</v>
      </c>
      <c r="E57" s="10" t="s">
        <v>2</v>
      </c>
      <c r="F57" s="10" t="s">
        <v>3</v>
      </c>
      <c r="G57" s="10" t="s">
        <v>4</v>
      </c>
      <c r="H57" s="10" t="s">
        <v>5</v>
      </c>
      <c r="I57" s="10" t="s">
        <v>6</v>
      </c>
      <c r="J57" s="7"/>
    </row>
    <row r="58" spans="1:11" x14ac:dyDescent="0.25">
      <c r="B58" s="6"/>
      <c r="C58" s="9" t="s">
        <v>7</v>
      </c>
      <c r="D58" s="16">
        <v>302</v>
      </c>
      <c r="E58" s="16">
        <v>56</v>
      </c>
      <c r="F58" s="16">
        <v>76</v>
      </c>
      <c r="G58" s="16">
        <v>80</v>
      </c>
      <c r="H58" s="16">
        <f t="shared" ref="H58:H64" si="2">I58-SUM(E58:G58)</f>
        <v>58</v>
      </c>
      <c r="I58" s="16">
        <v>270</v>
      </c>
      <c r="J58" s="7"/>
    </row>
    <row r="59" spans="1:11" x14ac:dyDescent="0.25">
      <c r="B59" s="6"/>
      <c r="C59" s="9" t="s">
        <v>8</v>
      </c>
      <c r="D59" s="11">
        <v>-10</v>
      </c>
      <c r="E59" s="11">
        <v>-2</v>
      </c>
      <c r="F59" s="11">
        <v>-3</v>
      </c>
      <c r="G59" s="11">
        <v>-4</v>
      </c>
      <c r="H59" s="11">
        <f t="shared" si="2"/>
        <v>-6</v>
      </c>
      <c r="I59" s="11">
        <v>-15</v>
      </c>
      <c r="J59" s="7"/>
    </row>
    <row r="60" spans="1:11" x14ac:dyDescent="0.25">
      <c r="B60" s="6"/>
      <c r="C60" s="9" t="s">
        <v>9</v>
      </c>
      <c r="D60" s="11">
        <v>275</v>
      </c>
      <c r="E60" s="11">
        <v>85</v>
      </c>
      <c r="F60" s="11">
        <v>84</v>
      </c>
      <c r="G60" s="11">
        <v>109</v>
      </c>
      <c r="H60" s="11">
        <f t="shared" si="2"/>
        <v>134</v>
      </c>
      <c r="I60" s="11">
        <v>412</v>
      </c>
      <c r="J60" s="7"/>
    </row>
    <row r="61" spans="1:11" x14ac:dyDescent="0.25">
      <c r="B61" s="6"/>
      <c r="C61" s="9" t="s">
        <v>57</v>
      </c>
      <c r="D61" s="11">
        <v>-258</v>
      </c>
      <c r="E61" s="11">
        <v>-75</v>
      </c>
      <c r="F61" s="11">
        <v>-83</v>
      </c>
      <c r="G61" s="11">
        <v>-87</v>
      </c>
      <c r="H61" s="11">
        <f t="shared" si="2"/>
        <v>-70</v>
      </c>
      <c r="I61" s="11">
        <v>-315</v>
      </c>
      <c r="J61" s="7"/>
    </row>
    <row r="62" spans="1:11" x14ac:dyDescent="0.25">
      <c r="B62" s="6"/>
      <c r="C62" s="9" t="s">
        <v>58</v>
      </c>
      <c r="D62" s="11">
        <v>31</v>
      </c>
      <c r="E62" s="11">
        <v>6</v>
      </c>
      <c r="F62" s="11">
        <v>4</v>
      </c>
      <c r="G62" s="11">
        <v>8</v>
      </c>
      <c r="H62" s="11">
        <f t="shared" si="2"/>
        <v>9</v>
      </c>
      <c r="I62" s="11">
        <v>27</v>
      </c>
      <c r="J62" s="7"/>
    </row>
    <row r="63" spans="1:11" x14ac:dyDescent="0.25">
      <c r="B63" s="6"/>
      <c r="C63" s="9" t="s">
        <v>11</v>
      </c>
      <c r="D63" s="11">
        <v>2</v>
      </c>
      <c r="E63" s="11">
        <v>1</v>
      </c>
      <c r="F63" s="11">
        <v>0</v>
      </c>
      <c r="G63" s="11">
        <v>0</v>
      </c>
      <c r="H63" s="11">
        <f t="shared" si="2"/>
        <v>0</v>
      </c>
      <c r="I63" s="11">
        <v>1</v>
      </c>
      <c r="J63" s="7"/>
    </row>
    <row r="64" spans="1:11" x14ac:dyDescent="0.25">
      <c r="B64" s="6"/>
      <c r="C64" s="9" t="s">
        <v>67</v>
      </c>
      <c r="D64" s="11">
        <v>-15</v>
      </c>
      <c r="E64" s="11">
        <v>-104</v>
      </c>
      <c r="F64" s="11">
        <v>-20</v>
      </c>
      <c r="G64" s="11">
        <v>-2732</v>
      </c>
      <c r="H64" s="11">
        <f t="shared" si="2"/>
        <v>-407</v>
      </c>
      <c r="I64" s="11">
        <v>-3263</v>
      </c>
      <c r="J64" s="7"/>
    </row>
    <row r="65" spans="1:11" x14ac:dyDescent="0.25">
      <c r="B65" s="6"/>
      <c r="C65" s="2" t="s">
        <v>77</v>
      </c>
      <c r="D65" s="19">
        <f>SUM(D58:D64)</f>
        <v>327</v>
      </c>
      <c r="E65" s="19">
        <f t="shared" ref="E65:I65" si="3">SUM(E58:E64)</f>
        <v>-33</v>
      </c>
      <c r="F65" s="19">
        <f t="shared" si="3"/>
        <v>58</v>
      </c>
      <c r="G65" s="19">
        <f t="shared" si="3"/>
        <v>-2626</v>
      </c>
      <c r="H65" s="19">
        <f t="shared" si="3"/>
        <v>-282</v>
      </c>
      <c r="I65" s="19">
        <f t="shared" si="3"/>
        <v>-2883</v>
      </c>
      <c r="J65" s="7"/>
    </row>
    <row r="66" spans="1:11" ht="9" customHeight="1" x14ac:dyDescent="0.25">
      <c r="B66" s="6"/>
      <c r="C66" s="124" t="s">
        <v>150</v>
      </c>
      <c r="D66" s="27"/>
      <c r="E66" s="27"/>
      <c r="F66" s="27"/>
      <c r="G66" s="27"/>
      <c r="H66" s="27"/>
      <c r="I66" s="27"/>
      <c r="J66" s="7"/>
    </row>
    <row r="67" spans="1:11" x14ac:dyDescent="0.25">
      <c r="B67" s="6"/>
      <c r="C67" s="28" t="s">
        <v>116</v>
      </c>
      <c r="D67" s="29" t="s">
        <v>1</v>
      </c>
      <c r="E67" s="29" t="s">
        <v>2</v>
      </c>
      <c r="F67" s="29" t="s">
        <v>3</v>
      </c>
      <c r="G67" s="29" t="s">
        <v>4</v>
      </c>
      <c r="H67" s="29" t="s">
        <v>5</v>
      </c>
      <c r="I67" s="29" t="s">
        <v>6</v>
      </c>
      <c r="J67" s="7"/>
    </row>
    <row r="68" spans="1:11" x14ac:dyDescent="0.25">
      <c r="B68" s="6"/>
      <c r="C68" s="25" t="s">
        <v>7</v>
      </c>
      <c r="D68" s="30">
        <v>5662</v>
      </c>
      <c r="E68" s="129" t="s">
        <v>96</v>
      </c>
      <c r="F68" s="130"/>
      <c r="G68" s="130"/>
      <c r="H68" s="131"/>
      <c r="I68" s="30">
        <v>5240</v>
      </c>
      <c r="J68" s="7"/>
    </row>
    <row r="69" spans="1:11" x14ac:dyDescent="0.25">
      <c r="B69" s="6"/>
      <c r="C69" s="25" t="s">
        <v>8</v>
      </c>
      <c r="D69" s="31">
        <v>288</v>
      </c>
      <c r="E69" s="132"/>
      <c r="F69" s="133"/>
      <c r="G69" s="133"/>
      <c r="H69" s="134"/>
      <c r="I69" s="31">
        <v>1042</v>
      </c>
      <c r="J69" s="7"/>
    </row>
    <row r="70" spans="1:11" x14ac:dyDescent="0.25">
      <c r="B70" s="6"/>
      <c r="C70" s="25" t="s">
        <v>9</v>
      </c>
      <c r="D70" s="31">
        <v>29</v>
      </c>
      <c r="E70" s="132"/>
      <c r="F70" s="133"/>
      <c r="G70" s="133"/>
      <c r="H70" s="134"/>
      <c r="I70" s="31">
        <v>2</v>
      </c>
      <c r="J70" s="7"/>
    </row>
    <row r="71" spans="1:11" x14ac:dyDescent="0.25">
      <c r="B71" s="6"/>
      <c r="C71" s="25" t="s">
        <v>57</v>
      </c>
      <c r="D71" s="31">
        <v>46</v>
      </c>
      <c r="E71" s="132"/>
      <c r="F71" s="133"/>
      <c r="G71" s="133"/>
      <c r="H71" s="134"/>
      <c r="I71" s="31">
        <v>23</v>
      </c>
      <c r="J71" s="7"/>
    </row>
    <row r="72" spans="1:11" x14ac:dyDescent="0.25">
      <c r="B72" s="6"/>
      <c r="C72" s="25" t="s">
        <v>58</v>
      </c>
      <c r="D72" s="31">
        <v>44</v>
      </c>
      <c r="E72" s="132"/>
      <c r="F72" s="133"/>
      <c r="G72" s="133"/>
      <c r="H72" s="134"/>
      <c r="I72" s="31">
        <v>58</v>
      </c>
      <c r="J72" s="7"/>
    </row>
    <row r="73" spans="1:11" x14ac:dyDescent="0.25">
      <c r="B73" s="6"/>
      <c r="C73" s="25" t="s">
        <v>11</v>
      </c>
      <c r="D73" s="31">
        <v>158</v>
      </c>
      <c r="E73" s="132"/>
      <c r="F73" s="133"/>
      <c r="G73" s="133"/>
      <c r="H73" s="134"/>
      <c r="I73" s="31">
        <v>204</v>
      </c>
      <c r="J73" s="7"/>
    </row>
    <row r="74" spans="1:11" x14ac:dyDescent="0.25">
      <c r="B74" s="6"/>
      <c r="C74" s="25" t="s">
        <v>67</v>
      </c>
      <c r="D74" s="31">
        <v>0</v>
      </c>
      <c r="E74" s="132"/>
      <c r="F74" s="133"/>
      <c r="G74" s="133"/>
      <c r="H74" s="134"/>
      <c r="I74" s="103">
        <v>297</v>
      </c>
      <c r="J74" s="7"/>
    </row>
    <row r="75" spans="1:11" x14ac:dyDescent="0.25">
      <c r="B75" s="6"/>
      <c r="C75" s="2" t="s">
        <v>131</v>
      </c>
      <c r="D75" s="19">
        <f>SUM(D68:D74)</f>
        <v>6227</v>
      </c>
      <c r="E75" s="132"/>
      <c r="F75" s="133"/>
      <c r="G75" s="133"/>
      <c r="H75" s="134"/>
      <c r="I75" s="19">
        <f>SUM(I68:I74)</f>
        <v>6866</v>
      </c>
      <c r="J75" s="7"/>
    </row>
    <row r="76" spans="1:11" x14ac:dyDescent="0.25">
      <c r="A76" s="113"/>
      <c r="B76" s="6"/>
      <c r="C76" s="114" t="s">
        <v>146</v>
      </c>
      <c r="D76" s="115">
        <v>366</v>
      </c>
      <c r="E76" s="132"/>
      <c r="F76" s="133"/>
      <c r="G76" s="133"/>
      <c r="H76" s="134"/>
      <c r="I76" s="115">
        <v>305</v>
      </c>
      <c r="J76" s="7"/>
      <c r="K76" s="113"/>
    </row>
    <row r="77" spans="1:11" x14ac:dyDescent="0.25">
      <c r="B77" s="6"/>
      <c r="C77" s="114" t="s">
        <v>147</v>
      </c>
      <c r="D77" s="115">
        <v>654</v>
      </c>
      <c r="E77" s="135"/>
      <c r="F77" s="136"/>
      <c r="G77" s="136"/>
      <c r="H77" s="137"/>
      <c r="I77" s="115">
        <v>1347</v>
      </c>
      <c r="J77" s="7"/>
    </row>
    <row r="78" spans="1:11" ht="9" customHeight="1" x14ac:dyDescent="0.25">
      <c r="B78" s="6"/>
      <c r="J78" s="7"/>
    </row>
    <row r="79" spans="1:11" x14ac:dyDescent="0.25">
      <c r="B79" s="6"/>
      <c r="C79" s="28" t="s">
        <v>113</v>
      </c>
      <c r="D79" s="29" t="s">
        <v>1</v>
      </c>
      <c r="E79" s="29" t="s">
        <v>2</v>
      </c>
      <c r="F79" s="29" t="s">
        <v>3</v>
      </c>
      <c r="G79" s="29" t="s">
        <v>4</v>
      </c>
      <c r="H79" s="29" t="s">
        <v>5</v>
      </c>
      <c r="I79" s="29" t="s">
        <v>6</v>
      </c>
      <c r="J79" s="7"/>
    </row>
    <row r="80" spans="1:11" x14ac:dyDescent="0.25">
      <c r="B80" s="6"/>
      <c r="C80" s="25" t="s">
        <v>7</v>
      </c>
      <c r="D80" s="30">
        <v>3445</v>
      </c>
      <c r="E80" s="129" t="s">
        <v>96</v>
      </c>
      <c r="F80" s="130"/>
      <c r="G80" s="130"/>
      <c r="H80" s="131"/>
      <c r="I80" s="30">
        <v>3365</v>
      </c>
      <c r="J80" s="7"/>
    </row>
    <row r="81" spans="2:10" x14ac:dyDescent="0.25">
      <c r="B81" s="6"/>
      <c r="C81" s="25" t="s">
        <v>8</v>
      </c>
      <c r="D81" s="31">
        <v>142</v>
      </c>
      <c r="E81" s="132"/>
      <c r="F81" s="133"/>
      <c r="G81" s="133"/>
      <c r="H81" s="134"/>
      <c r="I81" s="31">
        <v>249</v>
      </c>
      <c r="J81" s="7"/>
    </row>
    <row r="82" spans="2:10" x14ac:dyDescent="0.25">
      <c r="B82" s="6"/>
      <c r="C82" s="25" t="s">
        <v>9</v>
      </c>
      <c r="D82" s="31">
        <v>1423</v>
      </c>
      <c r="E82" s="132"/>
      <c r="F82" s="133"/>
      <c r="G82" s="133"/>
      <c r="H82" s="134"/>
      <c r="I82" s="31">
        <v>1522</v>
      </c>
      <c r="J82" s="7"/>
    </row>
    <row r="83" spans="2:10" x14ac:dyDescent="0.25">
      <c r="B83" s="6"/>
      <c r="C83" s="25" t="s">
        <v>57</v>
      </c>
      <c r="D83" s="31">
        <v>8</v>
      </c>
      <c r="E83" s="132"/>
      <c r="F83" s="133"/>
      <c r="G83" s="133"/>
      <c r="H83" s="134"/>
      <c r="I83" s="31">
        <v>5</v>
      </c>
      <c r="J83" s="7"/>
    </row>
    <row r="84" spans="2:10" x14ac:dyDescent="0.25">
      <c r="B84" s="6"/>
      <c r="C84" s="25" t="s">
        <v>58</v>
      </c>
      <c r="D84" s="31">
        <v>1666</v>
      </c>
      <c r="E84" s="132"/>
      <c r="F84" s="133"/>
      <c r="G84" s="133"/>
      <c r="H84" s="134"/>
      <c r="I84" s="31">
        <v>2281</v>
      </c>
      <c r="J84" s="7"/>
    </row>
    <row r="85" spans="2:10" x14ac:dyDescent="0.25">
      <c r="B85" s="6"/>
      <c r="C85" s="25" t="s">
        <v>11</v>
      </c>
      <c r="D85" s="31">
        <v>67</v>
      </c>
      <c r="E85" s="132"/>
      <c r="F85" s="133"/>
      <c r="G85" s="133"/>
      <c r="H85" s="134"/>
      <c r="I85" s="31">
        <v>95</v>
      </c>
      <c r="J85" s="7"/>
    </row>
    <row r="86" spans="2:10" x14ac:dyDescent="0.25">
      <c r="B86" s="6"/>
      <c r="C86" s="25" t="s">
        <v>67</v>
      </c>
      <c r="D86" s="31">
        <v>567</v>
      </c>
      <c r="E86" s="132"/>
      <c r="F86" s="133"/>
      <c r="G86" s="133"/>
      <c r="H86" s="134"/>
      <c r="I86" s="31">
        <v>157</v>
      </c>
      <c r="J86" s="7"/>
    </row>
    <row r="87" spans="2:10" x14ac:dyDescent="0.25">
      <c r="B87" s="6"/>
      <c r="C87" s="2" t="s">
        <v>114</v>
      </c>
      <c r="D87" s="19">
        <f>SUM(D80:D86)</f>
        <v>7318</v>
      </c>
      <c r="E87" s="135"/>
      <c r="F87" s="136"/>
      <c r="G87" s="136"/>
      <c r="H87" s="137"/>
      <c r="I87" s="19">
        <f>SUM(I80:I86)</f>
        <v>7674</v>
      </c>
      <c r="J87" s="7"/>
    </row>
    <row r="88" spans="2:10" ht="21" x14ac:dyDescent="0.25">
      <c r="B88" s="8" t="s">
        <v>59</v>
      </c>
      <c r="C88" s="139" t="s">
        <v>115</v>
      </c>
      <c r="D88" s="139"/>
      <c r="E88" s="139"/>
      <c r="F88" s="139"/>
      <c r="G88" s="139"/>
      <c r="H88" s="139"/>
      <c r="I88" s="139"/>
      <c r="J88" s="7"/>
    </row>
    <row r="89" spans="2:10" ht="9" customHeight="1" x14ac:dyDescent="0.25">
      <c r="B89" s="6"/>
      <c r="J89" s="7"/>
    </row>
    <row r="90" spans="2:10" x14ac:dyDescent="0.25">
      <c r="B90" s="6"/>
      <c r="C90" s="28" t="s">
        <v>20</v>
      </c>
      <c r="D90" s="29" t="s">
        <v>1</v>
      </c>
      <c r="E90" s="29" t="s">
        <v>2</v>
      </c>
      <c r="F90" s="29" t="s">
        <v>3</v>
      </c>
      <c r="G90" s="29" t="s">
        <v>4</v>
      </c>
      <c r="H90" s="29" t="s">
        <v>5</v>
      </c>
      <c r="I90" s="29" t="s">
        <v>6</v>
      </c>
      <c r="J90" s="7"/>
    </row>
    <row r="91" spans="2:10" x14ac:dyDescent="0.25">
      <c r="B91" s="6"/>
      <c r="C91" s="25" t="s">
        <v>7</v>
      </c>
      <c r="D91" s="30">
        <v>55509</v>
      </c>
      <c r="E91" s="30">
        <v>58329</v>
      </c>
      <c r="F91" s="30">
        <v>56109</v>
      </c>
      <c r="G91" s="30">
        <v>55980</v>
      </c>
      <c r="H91" s="30">
        <f>I91</f>
        <v>56166</v>
      </c>
      <c r="I91" s="30">
        <v>56166</v>
      </c>
      <c r="J91" s="7"/>
    </row>
    <row r="92" spans="2:10" x14ac:dyDescent="0.25">
      <c r="B92" s="6"/>
      <c r="C92" s="25" t="s">
        <v>8</v>
      </c>
      <c r="D92" s="31">
        <v>2511</v>
      </c>
      <c r="E92" s="31">
        <v>2951</v>
      </c>
      <c r="F92" s="31">
        <v>3637</v>
      </c>
      <c r="G92" s="31">
        <v>4392</v>
      </c>
      <c r="H92" s="31">
        <f t="shared" ref="H92:H97" si="4">I92</f>
        <v>5260</v>
      </c>
      <c r="I92" s="31">
        <v>5260</v>
      </c>
      <c r="J92" s="7"/>
    </row>
    <row r="93" spans="2:10" x14ac:dyDescent="0.25">
      <c r="B93" s="6"/>
      <c r="C93" s="25" t="s">
        <v>9</v>
      </c>
      <c r="D93" s="31">
        <v>1809</v>
      </c>
      <c r="E93" s="31">
        <v>1679</v>
      </c>
      <c r="F93" s="31">
        <v>1987</v>
      </c>
      <c r="G93" s="31">
        <v>2071</v>
      </c>
      <c r="H93" s="31">
        <f t="shared" si="4"/>
        <v>2058</v>
      </c>
      <c r="I93" s="31">
        <v>2058</v>
      </c>
      <c r="J93" s="7"/>
    </row>
    <row r="94" spans="2:10" x14ac:dyDescent="0.25">
      <c r="B94" s="6"/>
      <c r="C94" s="25" t="s">
        <v>57</v>
      </c>
      <c r="D94" s="31">
        <v>3325</v>
      </c>
      <c r="E94" s="31">
        <v>3501</v>
      </c>
      <c r="F94" s="31">
        <v>3284</v>
      </c>
      <c r="G94" s="31">
        <v>415</v>
      </c>
      <c r="H94" s="31">
        <f t="shared" si="4"/>
        <v>392</v>
      </c>
      <c r="I94" s="31">
        <v>392</v>
      </c>
      <c r="J94" s="7"/>
    </row>
    <row r="95" spans="2:10" x14ac:dyDescent="0.25">
      <c r="B95" s="6"/>
      <c r="C95" s="25" t="s">
        <v>58</v>
      </c>
      <c r="D95" s="31">
        <v>134428</v>
      </c>
      <c r="E95" s="31">
        <v>132582</v>
      </c>
      <c r="F95" s="31">
        <v>127493</v>
      </c>
      <c r="G95" s="31">
        <v>127088</v>
      </c>
      <c r="H95" s="31">
        <f t="shared" si="4"/>
        <v>137954</v>
      </c>
      <c r="I95" s="31">
        <v>137954</v>
      </c>
      <c r="J95" s="7"/>
    </row>
    <row r="96" spans="2:10" x14ac:dyDescent="0.25">
      <c r="B96" s="6"/>
      <c r="C96" s="25" t="s">
        <v>11</v>
      </c>
      <c r="D96" s="31">
        <v>60870</v>
      </c>
      <c r="E96" s="31">
        <v>54608</v>
      </c>
      <c r="F96" s="31">
        <v>54566</v>
      </c>
      <c r="G96" s="31">
        <v>57972</v>
      </c>
      <c r="H96" s="31">
        <f t="shared" si="4"/>
        <v>55581</v>
      </c>
      <c r="I96" s="31">
        <v>55581</v>
      </c>
      <c r="J96" s="7"/>
    </row>
    <row r="97" spans="1:12" x14ac:dyDescent="0.25">
      <c r="B97" s="6"/>
      <c r="C97" s="25" t="s">
        <v>135</v>
      </c>
      <c r="D97" s="31">
        <v>-1417</v>
      </c>
      <c r="E97" s="31">
        <v>-664</v>
      </c>
      <c r="F97" s="31">
        <v>-1321</v>
      </c>
      <c r="G97" s="31">
        <v>-999</v>
      </c>
      <c r="H97" s="31">
        <f t="shared" si="4"/>
        <v>-1527</v>
      </c>
      <c r="I97" s="31">
        <v>-1527</v>
      </c>
      <c r="J97" s="7"/>
    </row>
    <row r="98" spans="1:12" x14ac:dyDescent="0.25">
      <c r="B98" s="6"/>
      <c r="C98" s="2" t="s">
        <v>68</v>
      </c>
      <c r="D98" s="19">
        <f>SUM(D91:D97)</f>
        <v>257035</v>
      </c>
      <c r="E98" s="19">
        <f t="shared" ref="E98:H98" si="5">SUM(E91:E97)</f>
        <v>252986</v>
      </c>
      <c r="F98" s="19">
        <f t="shared" si="5"/>
        <v>245755</v>
      </c>
      <c r="G98" s="19">
        <f t="shared" si="5"/>
        <v>246919</v>
      </c>
      <c r="H98" s="19">
        <f t="shared" si="5"/>
        <v>255884</v>
      </c>
      <c r="I98" s="19">
        <f>SUM(I91:I97)</f>
        <v>255884</v>
      </c>
      <c r="J98" s="7"/>
    </row>
    <row r="99" spans="1:12" ht="9" customHeight="1" x14ac:dyDescent="0.25">
      <c r="B99" s="6"/>
      <c r="C99" s="13"/>
      <c r="D99" s="27"/>
      <c r="E99" s="27"/>
      <c r="F99" s="27"/>
      <c r="G99" s="27"/>
      <c r="H99" s="27"/>
      <c r="I99" s="27"/>
      <c r="J99" s="7"/>
    </row>
    <row r="100" spans="1:12" x14ac:dyDescent="0.25">
      <c r="B100" s="6"/>
      <c r="C100" s="28" t="s">
        <v>142</v>
      </c>
      <c r="D100" s="29" t="s">
        <v>1</v>
      </c>
      <c r="E100" s="29" t="s">
        <v>2</v>
      </c>
      <c r="F100" s="29" t="s">
        <v>3</v>
      </c>
      <c r="G100" s="29" t="s">
        <v>4</v>
      </c>
      <c r="H100" s="29" t="s">
        <v>5</v>
      </c>
      <c r="I100" s="29" t="s">
        <v>6</v>
      </c>
      <c r="J100" s="7"/>
    </row>
    <row r="101" spans="1:12" x14ac:dyDescent="0.25">
      <c r="B101" s="6"/>
      <c r="C101" s="25" t="s">
        <v>7</v>
      </c>
      <c r="D101" s="30">
        <v>420</v>
      </c>
      <c r="E101" s="30">
        <v>102</v>
      </c>
      <c r="F101" s="30">
        <v>132</v>
      </c>
      <c r="G101" s="30">
        <v>124</v>
      </c>
      <c r="H101" s="30">
        <v>135</v>
      </c>
      <c r="I101" s="30">
        <v>492</v>
      </c>
      <c r="J101" s="7"/>
    </row>
    <row r="102" spans="1:12" x14ac:dyDescent="0.25">
      <c r="B102" s="6"/>
      <c r="C102" s="25" t="s">
        <v>8</v>
      </c>
      <c r="D102" s="31">
        <v>2</v>
      </c>
      <c r="E102" s="31">
        <v>0</v>
      </c>
      <c r="F102" s="31">
        <v>-3</v>
      </c>
      <c r="G102" s="31">
        <v>-5</v>
      </c>
      <c r="H102" s="31">
        <v>-5</v>
      </c>
      <c r="I102" s="31">
        <v>-12</v>
      </c>
      <c r="J102" s="7"/>
    </row>
    <row r="103" spans="1:12" x14ac:dyDescent="0.25">
      <c r="B103" s="6"/>
      <c r="C103" s="25" t="s">
        <v>9</v>
      </c>
      <c r="D103" s="31">
        <v>-421</v>
      </c>
      <c r="E103" s="31">
        <v>-102</v>
      </c>
      <c r="F103" s="31">
        <v>-129</v>
      </c>
      <c r="G103" s="31">
        <v>-119</v>
      </c>
      <c r="H103" s="31">
        <v>-129</v>
      </c>
      <c r="I103" s="31">
        <v>-479</v>
      </c>
      <c r="J103" s="7"/>
    </row>
    <row r="104" spans="1:12" x14ac:dyDescent="0.25">
      <c r="B104" s="6"/>
      <c r="C104" s="2" t="s">
        <v>144</v>
      </c>
      <c r="D104" s="32">
        <v>0</v>
      </c>
      <c r="E104" s="32">
        <f>SUM(E101:E103)</f>
        <v>0</v>
      </c>
      <c r="F104" s="32">
        <f>SUM(F101:F103)</f>
        <v>0</v>
      </c>
      <c r="G104" s="32">
        <f>SUM(G101:G103)</f>
        <v>0</v>
      </c>
      <c r="H104" s="32">
        <v>0</v>
      </c>
      <c r="I104" s="32">
        <v>0</v>
      </c>
      <c r="J104" s="7"/>
    </row>
    <row r="105" spans="1:12" ht="31.5" x14ac:dyDescent="0.25">
      <c r="B105" s="8" t="s">
        <v>143</v>
      </c>
      <c r="C105" s="139" t="s">
        <v>145</v>
      </c>
      <c r="D105" s="139"/>
      <c r="E105" s="139"/>
      <c r="F105" s="139"/>
      <c r="G105" s="139"/>
      <c r="H105" s="139"/>
      <c r="I105" s="139"/>
      <c r="J105" s="7"/>
    </row>
    <row r="106" spans="1:12" s="39" customFormat="1" ht="9" customHeight="1" x14ac:dyDescent="0.2">
      <c r="A106" s="34"/>
      <c r="B106" s="35"/>
      <c r="C106" s="36"/>
      <c r="D106" s="37"/>
      <c r="E106" s="37"/>
      <c r="F106" s="37"/>
      <c r="G106" s="37"/>
      <c r="H106" s="37"/>
      <c r="I106" s="37"/>
      <c r="J106" s="38"/>
      <c r="K106" s="34"/>
    </row>
    <row r="107" spans="1:12" x14ac:dyDescent="0.25">
      <c r="B107" s="6"/>
      <c r="C107" s="138" t="s">
        <v>79</v>
      </c>
      <c r="D107" s="138"/>
      <c r="E107" s="138"/>
      <c r="F107" s="138"/>
      <c r="G107" s="138"/>
      <c r="H107" s="138"/>
      <c r="I107" s="138"/>
      <c r="J107" s="7"/>
    </row>
    <row r="108" spans="1:12" s="39" customFormat="1" ht="9" customHeight="1" thickBot="1" x14ac:dyDescent="0.25">
      <c r="A108" s="34"/>
      <c r="B108" s="40"/>
      <c r="C108" s="41"/>
      <c r="D108" s="41"/>
      <c r="E108" s="41"/>
      <c r="F108" s="41"/>
      <c r="G108" s="41"/>
      <c r="H108" s="41"/>
      <c r="I108" s="41"/>
      <c r="J108" s="42"/>
      <c r="K108" s="34"/>
    </row>
    <row r="110" spans="1:12" x14ac:dyDescent="0.25">
      <c r="H110" s="45"/>
      <c r="I110" s="45"/>
      <c r="J110" s="45"/>
      <c r="K110" s="45"/>
      <c r="L110" s="45"/>
    </row>
    <row r="111" spans="1:12" x14ac:dyDescent="0.25">
      <c r="H111" s="45"/>
      <c r="I111" s="45"/>
      <c r="J111" s="45"/>
      <c r="K111" s="45"/>
      <c r="L111" s="45"/>
    </row>
    <row r="112" spans="1:12" x14ac:dyDescent="0.25">
      <c r="H112" s="45"/>
      <c r="I112" s="45"/>
      <c r="J112" s="45"/>
      <c r="K112" s="45"/>
      <c r="L112" s="45"/>
    </row>
  </sheetData>
  <sheetProtection algorithmName="SHA-512" hashValue="rCETpCFKf6z6AxjtfwDEJAbBs3uJOcnjradaHjDvqMr4SJr+JKJXrDM6CiPhO4xhPP0kPeJ/ltgWGOBzWYOhhQ==" saltValue="OqvdkglqG+6XwWT11ziySA==" spinCount="100000" sheet="1" objects="1" scenarios="1"/>
  <mergeCells count="11">
    <mergeCell ref="C107:I107"/>
    <mergeCell ref="C105:I105"/>
    <mergeCell ref="C46:I46"/>
    <mergeCell ref="C88:I88"/>
    <mergeCell ref="E80:H87"/>
    <mergeCell ref="C3:I3"/>
    <mergeCell ref="C5:I5"/>
    <mergeCell ref="E68:H77"/>
    <mergeCell ref="C15:I15"/>
    <mergeCell ref="C42:I42"/>
    <mergeCell ref="C48:I48"/>
  </mergeCells>
  <pageMargins left="0.5" right="0.5" top="0.75" bottom="0.75" header="0.3" footer="0.3"/>
  <pageSetup fitToWidth="0" fitToHeight="0" orientation="portrait" r:id="rId1"/>
  <rowBreaks count="1" manualBreakCount="1">
    <brk id="44" min="1" max="11" man="1"/>
  </rowBreaks>
  <ignoredErrors>
    <ignoredError sqref="H21:H26 H30 H32 H34 H36:H38 H51:H54 H58:H64"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AA583-19F8-4882-AB5A-BCBA82C334FA}">
  <dimension ref="A1:L93"/>
  <sheetViews>
    <sheetView showGridLines="0" zoomScaleNormal="100" zoomScaleSheetLayoutView="115" workbookViewId="0"/>
  </sheetViews>
  <sheetFormatPr defaultColWidth="9.26953125" defaultRowHeight="10.5" x14ac:dyDescent="0.25"/>
  <cols>
    <col min="1" max="1" width="2.81640625" style="25" customWidth="1"/>
    <col min="2" max="2" width="1.90625" style="25" customWidth="1"/>
    <col min="3" max="3" width="43.26953125" style="25" customWidth="1"/>
    <col min="4" max="9" width="8.26953125" style="25" customWidth="1"/>
    <col min="10" max="10" width="1.90625" style="25" customWidth="1"/>
    <col min="11" max="11" width="2.81640625" style="25" customWidth="1"/>
    <col min="12" max="16384" width="9.26953125" style="33"/>
  </cols>
  <sheetData>
    <row r="1" spans="1:11" ht="11" thickBot="1" x14ac:dyDescent="0.3"/>
    <row r="2" spans="1:11" ht="9" customHeight="1" thickBot="1" x14ac:dyDescent="0.3">
      <c r="B2" s="3"/>
      <c r="C2" s="4"/>
      <c r="D2" s="4"/>
      <c r="E2" s="4"/>
      <c r="F2" s="4"/>
      <c r="G2" s="4"/>
      <c r="H2" s="4"/>
      <c r="I2" s="4"/>
      <c r="J2" s="5"/>
    </row>
    <row r="3" spans="1:11" ht="13.5" thickBot="1" x14ac:dyDescent="0.3">
      <c r="B3" s="6"/>
      <c r="C3" s="125" t="s">
        <v>118</v>
      </c>
      <c r="D3" s="126"/>
      <c r="E3" s="126"/>
      <c r="F3" s="126"/>
      <c r="G3" s="126"/>
      <c r="H3" s="126"/>
      <c r="I3" s="127"/>
      <c r="J3" s="7"/>
    </row>
    <row r="4" spans="1:11" s="39" customFormat="1" ht="9" customHeight="1" x14ac:dyDescent="0.2">
      <c r="A4" s="34"/>
      <c r="B4" s="35"/>
      <c r="C4" s="34"/>
      <c r="D4" s="34"/>
      <c r="E4" s="34"/>
      <c r="F4" s="34"/>
      <c r="G4" s="34"/>
      <c r="H4" s="34"/>
      <c r="I4" s="34"/>
      <c r="J4" s="38"/>
      <c r="K4" s="34"/>
    </row>
    <row r="5" spans="1:11" x14ac:dyDescent="0.25">
      <c r="B5" s="6"/>
      <c r="C5" s="140" t="s">
        <v>126</v>
      </c>
      <c r="D5" s="140"/>
      <c r="E5" s="140"/>
      <c r="F5" s="140"/>
      <c r="G5" s="140"/>
      <c r="H5" s="140"/>
      <c r="I5" s="140"/>
      <c r="J5" s="7"/>
    </row>
    <row r="6" spans="1:11" s="39" customFormat="1" ht="9" customHeight="1" x14ac:dyDescent="0.2">
      <c r="A6" s="34"/>
      <c r="B6" s="35"/>
      <c r="C6" s="34"/>
      <c r="D6" s="34"/>
      <c r="E6" s="34"/>
      <c r="F6" s="34"/>
      <c r="G6" s="34"/>
      <c r="H6" s="34"/>
      <c r="I6" s="34"/>
      <c r="J6" s="38"/>
      <c r="K6" s="34"/>
    </row>
    <row r="7" spans="1:11" x14ac:dyDescent="0.25">
      <c r="B7" s="6"/>
      <c r="C7" s="28" t="s">
        <v>0</v>
      </c>
      <c r="D7" s="29" t="s">
        <v>1</v>
      </c>
      <c r="E7" s="29" t="s">
        <v>2</v>
      </c>
      <c r="F7" s="29" t="s">
        <v>3</v>
      </c>
      <c r="G7" s="29" t="s">
        <v>4</v>
      </c>
      <c r="H7" s="29" t="s">
        <v>5</v>
      </c>
      <c r="I7" s="29" t="s">
        <v>6</v>
      </c>
      <c r="J7" s="7"/>
    </row>
    <row r="8" spans="1:11" x14ac:dyDescent="0.25">
      <c r="B8" s="6"/>
      <c r="C8" s="25" t="s">
        <v>21</v>
      </c>
      <c r="D8" s="46">
        <v>2006</v>
      </c>
      <c r="E8" s="46">
        <v>514</v>
      </c>
      <c r="F8" s="46">
        <v>618</v>
      </c>
      <c r="G8" s="46">
        <v>568</v>
      </c>
      <c r="H8" s="46">
        <v>635</v>
      </c>
      <c r="I8" s="46">
        <v>2335</v>
      </c>
      <c r="J8" s="7"/>
    </row>
    <row r="9" spans="1:11" x14ac:dyDescent="0.25">
      <c r="B9" s="6"/>
      <c r="C9" s="25" t="s">
        <v>22</v>
      </c>
      <c r="D9" s="46">
        <v>81</v>
      </c>
      <c r="E9" s="46">
        <v>15</v>
      </c>
      <c r="F9" s="46">
        <v>18</v>
      </c>
      <c r="G9" s="46">
        <v>23</v>
      </c>
      <c r="H9" s="46">
        <v>26</v>
      </c>
      <c r="I9" s="46">
        <v>83</v>
      </c>
      <c r="J9" s="7"/>
    </row>
    <row r="10" spans="1:11" x14ac:dyDescent="0.25">
      <c r="B10" s="6"/>
      <c r="C10" s="25" t="s">
        <v>23</v>
      </c>
      <c r="D10" s="46">
        <v>891</v>
      </c>
      <c r="E10" s="46">
        <v>254</v>
      </c>
      <c r="F10" s="46">
        <v>222</v>
      </c>
      <c r="G10" s="46">
        <v>273</v>
      </c>
      <c r="H10" s="46">
        <v>266</v>
      </c>
      <c r="I10" s="46">
        <v>1014</v>
      </c>
      <c r="J10" s="7"/>
    </row>
    <row r="11" spans="1:11" x14ac:dyDescent="0.25">
      <c r="B11" s="6"/>
      <c r="C11" s="25" t="s">
        <v>24</v>
      </c>
      <c r="D11" s="46">
        <v>649</v>
      </c>
      <c r="E11" s="46">
        <v>128</v>
      </c>
      <c r="F11" s="46">
        <v>114</v>
      </c>
      <c r="G11" s="46">
        <v>137</v>
      </c>
      <c r="H11" s="46">
        <v>117</v>
      </c>
      <c r="I11" s="46">
        <v>495</v>
      </c>
      <c r="J11" s="7"/>
    </row>
    <row r="12" spans="1:11" x14ac:dyDescent="0.25">
      <c r="B12" s="6"/>
      <c r="C12" s="25" t="s">
        <v>25</v>
      </c>
      <c r="D12" s="46">
        <v>315</v>
      </c>
      <c r="E12" s="46">
        <v>55</v>
      </c>
      <c r="F12" s="46">
        <v>59</v>
      </c>
      <c r="G12" s="46">
        <v>86</v>
      </c>
      <c r="H12" s="46">
        <v>103</v>
      </c>
      <c r="I12" s="46">
        <v>304</v>
      </c>
      <c r="J12" s="7"/>
    </row>
    <row r="13" spans="1:11" x14ac:dyDescent="0.25">
      <c r="B13" s="6"/>
      <c r="C13" s="2" t="s">
        <v>123</v>
      </c>
      <c r="D13" s="47">
        <v>3942</v>
      </c>
      <c r="E13" s="47">
        <v>966</v>
      </c>
      <c r="F13" s="47">
        <v>1032</v>
      </c>
      <c r="G13" s="47">
        <v>1086</v>
      </c>
      <c r="H13" s="47">
        <f t="shared" ref="H13" si="0">SUM(H8:H12)</f>
        <v>1147</v>
      </c>
      <c r="I13" s="47">
        <v>4231</v>
      </c>
      <c r="J13" s="7"/>
    </row>
    <row r="14" spans="1:11" x14ac:dyDescent="0.25">
      <c r="A14" s="108"/>
      <c r="B14" s="6"/>
      <c r="C14" s="108" t="s">
        <v>102</v>
      </c>
      <c r="D14" s="50"/>
      <c r="E14" s="50"/>
      <c r="F14" s="50"/>
      <c r="G14" s="50"/>
      <c r="H14" s="50"/>
      <c r="I14" s="50"/>
      <c r="J14" s="7"/>
      <c r="K14" s="108"/>
    </row>
    <row r="15" spans="1:11" ht="9" customHeight="1" x14ac:dyDescent="0.25">
      <c r="B15" s="6"/>
      <c r="J15" s="7"/>
    </row>
    <row r="16" spans="1:11" x14ac:dyDescent="0.25">
      <c r="A16" s="108"/>
      <c r="B16" s="6"/>
      <c r="C16" s="28" t="s">
        <v>122</v>
      </c>
      <c r="D16" s="29" t="s">
        <v>1</v>
      </c>
      <c r="E16" s="29" t="s">
        <v>2</v>
      </c>
      <c r="F16" s="29" t="s">
        <v>3</v>
      </c>
      <c r="G16" s="29" t="s">
        <v>4</v>
      </c>
      <c r="H16" s="29" t="s">
        <v>5</v>
      </c>
      <c r="I16" s="29" t="s">
        <v>6</v>
      </c>
      <c r="J16" s="7"/>
      <c r="K16" s="108"/>
    </row>
    <row r="17" spans="1:11" x14ac:dyDescent="0.25">
      <c r="A17" s="108"/>
      <c r="B17" s="6"/>
      <c r="C17" s="109" t="s">
        <v>21</v>
      </c>
      <c r="D17" s="30">
        <v>87783</v>
      </c>
      <c r="E17" s="30">
        <v>22318</v>
      </c>
      <c r="F17" s="30">
        <v>29055</v>
      </c>
      <c r="G17" s="30">
        <v>26340</v>
      </c>
      <c r="H17" s="30">
        <f>I17-SUM(E17:G17)</f>
        <v>31014</v>
      </c>
      <c r="I17" s="30">
        <v>108727</v>
      </c>
      <c r="J17" s="7"/>
      <c r="K17" s="108"/>
    </row>
    <row r="18" spans="1:11" x14ac:dyDescent="0.25">
      <c r="A18" s="108"/>
      <c r="B18" s="6"/>
      <c r="C18" s="109" t="s">
        <v>22</v>
      </c>
      <c r="D18" s="31">
        <v>2399</v>
      </c>
      <c r="E18" s="31">
        <v>579</v>
      </c>
      <c r="F18" s="31">
        <v>699</v>
      </c>
      <c r="G18" s="31">
        <v>883</v>
      </c>
      <c r="H18" s="31">
        <f>I18-SUM(E18:G18)</f>
        <v>935</v>
      </c>
      <c r="I18" s="31">
        <v>3096</v>
      </c>
      <c r="J18" s="7"/>
      <c r="K18" s="108"/>
    </row>
    <row r="19" spans="1:11" x14ac:dyDescent="0.25">
      <c r="A19" s="108"/>
      <c r="B19" s="6"/>
      <c r="C19" s="109" t="s">
        <v>23</v>
      </c>
      <c r="D19" s="31">
        <v>24466</v>
      </c>
      <c r="E19" s="31">
        <v>6910</v>
      </c>
      <c r="F19" s="31">
        <v>5761</v>
      </c>
      <c r="G19" s="31">
        <v>6757</v>
      </c>
      <c r="H19" s="31">
        <f>I19-SUM(E19:G19)</f>
        <v>6150</v>
      </c>
      <c r="I19" s="31">
        <v>25578</v>
      </c>
      <c r="J19" s="7"/>
      <c r="K19" s="108"/>
    </row>
    <row r="20" spans="1:11" x14ac:dyDescent="0.25">
      <c r="A20" s="108"/>
      <c r="B20" s="6"/>
      <c r="C20" s="109" t="s">
        <v>24</v>
      </c>
      <c r="D20" s="31">
        <v>2547</v>
      </c>
      <c r="E20" s="31">
        <v>561</v>
      </c>
      <c r="F20" s="31">
        <v>438</v>
      </c>
      <c r="G20" s="31">
        <v>432</v>
      </c>
      <c r="H20" s="31">
        <f>I20-SUM(E20:G20)</f>
        <v>338</v>
      </c>
      <c r="I20" s="31">
        <v>1769</v>
      </c>
      <c r="J20" s="7"/>
      <c r="K20" s="108"/>
    </row>
    <row r="21" spans="1:11" x14ac:dyDescent="0.25">
      <c r="A21" s="108"/>
      <c r="B21" s="6"/>
      <c r="C21" s="109" t="s">
        <v>25</v>
      </c>
      <c r="D21" s="31">
        <v>8955</v>
      </c>
      <c r="E21" s="31">
        <v>1743</v>
      </c>
      <c r="F21" s="31">
        <v>1956</v>
      </c>
      <c r="G21" s="31">
        <v>2782</v>
      </c>
      <c r="H21" s="31">
        <f>I21-SUM(E21:G21)</f>
        <v>3329</v>
      </c>
      <c r="I21" s="31">
        <v>9810</v>
      </c>
      <c r="J21" s="7"/>
      <c r="K21" s="108"/>
    </row>
    <row r="22" spans="1:11" x14ac:dyDescent="0.25">
      <c r="A22" s="108"/>
      <c r="B22" s="6"/>
      <c r="C22" s="2" t="s">
        <v>124</v>
      </c>
      <c r="D22" s="19">
        <f t="shared" ref="D22:I22" si="1">SUM(D17:D21)</f>
        <v>126150</v>
      </c>
      <c r="E22" s="19">
        <f t="shared" si="1"/>
        <v>32111</v>
      </c>
      <c r="F22" s="19">
        <f t="shared" si="1"/>
        <v>37909</v>
      </c>
      <c r="G22" s="19">
        <f t="shared" si="1"/>
        <v>37194</v>
      </c>
      <c r="H22" s="19">
        <f t="shared" si="1"/>
        <v>41766</v>
      </c>
      <c r="I22" s="19">
        <f t="shared" si="1"/>
        <v>148980</v>
      </c>
      <c r="J22" s="7"/>
      <c r="K22" s="108"/>
    </row>
    <row r="23" spans="1:11" ht="9" customHeight="1" x14ac:dyDescent="0.25">
      <c r="A23" s="108"/>
      <c r="B23" s="6"/>
      <c r="C23" s="108"/>
      <c r="D23" s="108"/>
      <c r="E23" s="108"/>
      <c r="F23" s="108"/>
      <c r="G23" s="108"/>
      <c r="H23" s="108"/>
      <c r="I23" s="108"/>
      <c r="J23" s="7"/>
      <c r="K23" s="108"/>
    </row>
    <row r="24" spans="1:11" x14ac:dyDescent="0.25">
      <c r="B24" s="6"/>
      <c r="C24" s="28" t="s">
        <v>29</v>
      </c>
      <c r="D24" s="29" t="s">
        <v>1</v>
      </c>
      <c r="E24" s="29" t="s">
        <v>2</v>
      </c>
      <c r="F24" s="29" t="s">
        <v>3</v>
      </c>
      <c r="G24" s="29" t="s">
        <v>4</v>
      </c>
      <c r="H24" s="29" t="s">
        <v>5</v>
      </c>
      <c r="I24" s="29" t="s">
        <v>6</v>
      </c>
      <c r="J24" s="7"/>
    </row>
    <row r="25" spans="1:11" x14ac:dyDescent="0.25">
      <c r="A25" s="108"/>
      <c r="B25" s="6"/>
      <c r="C25" s="108" t="s">
        <v>109</v>
      </c>
      <c r="D25" s="30" cm="1">
        <f t="array" ref="D25:I25">D22:I22</f>
        <v>126150</v>
      </c>
      <c r="E25" s="30">
        <v>32111</v>
      </c>
      <c r="F25" s="30">
        <v>37909</v>
      </c>
      <c r="G25" s="30">
        <v>37194</v>
      </c>
      <c r="H25" s="30">
        <v>41766</v>
      </c>
      <c r="I25" s="30">
        <v>148980</v>
      </c>
      <c r="J25" s="7"/>
      <c r="K25" s="108"/>
    </row>
    <row r="26" spans="1:11" x14ac:dyDescent="0.25">
      <c r="B26" s="6"/>
      <c r="C26" s="25" t="s">
        <v>10</v>
      </c>
      <c r="D26" s="31">
        <v>10073</v>
      </c>
      <c r="E26" s="31">
        <v>2281</v>
      </c>
      <c r="F26" s="31">
        <v>2256</v>
      </c>
      <c r="G26" s="31">
        <v>2187</v>
      </c>
      <c r="H26" s="31">
        <f t="shared" ref="H26:H28" si="2">I26-SUM(E26:G26)</f>
        <v>2254</v>
      </c>
      <c r="I26" s="31">
        <v>8978</v>
      </c>
      <c r="J26" s="7"/>
    </row>
    <row r="27" spans="1:11" x14ac:dyDescent="0.25">
      <c r="B27" s="6"/>
      <c r="C27" s="25" t="s">
        <v>53</v>
      </c>
      <c r="D27" s="31">
        <v>117.78759291000001</v>
      </c>
      <c r="E27" s="31">
        <v>84</v>
      </c>
      <c r="F27" s="31">
        <v>25</v>
      </c>
      <c r="G27" s="31">
        <v>11</v>
      </c>
      <c r="H27" s="31">
        <f t="shared" si="2"/>
        <v>-21</v>
      </c>
      <c r="I27" s="31">
        <v>99</v>
      </c>
      <c r="J27" s="7"/>
    </row>
    <row r="28" spans="1:11" x14ac:dyDescent="0.25">
      <c r="B28" s="6"/>
      <c r="C28" s="25" t="s">
        <v>11</v>
      </c>
      <c r="D28" s="31">
        <v>0</v>
      </c>
      <c r="E28" s="31">
        <v>0</v>
      </c>
      <c r="F28" s="31">
        <v>0</v>
      </c>
      <c r="G28" s="31">
        <v>0</v>
      </c>
      <c r="H28" s="31">
        <f t="shared" si="2"/>
        <v>0</v>
      </c>
      <c r="I28" s="31">
        <v>0</v>
      </c>
      <c r="J28" s="7"/>
    </row>
    <row r="29" spans="1:11" x14ac:dyDescent="0.25">
      <c r="B29" s="6"/>
      <c r="C29" s="2" t="s">
        <v>31</v>
      </c>
      <c r="D29" s="19">
        <f>SUM(D25:D28)</f>
        <v>136340.78759291</v>
      </c>
      <c r="E29" s="19">
        <f t="shared" ref="E29:I29" si="3">SUM(E25:E28)</f>
        <v>34476</v>
      </c>
      <c r="F29" s="19">
        <f t="shared" si="3"/>
        <v>40190</v>
      </c>
      <c r="G29" s="19">
        <f t="shared" si="3"/>
        <v>39392</v>
      </c>
      <c r="H29" s="19">
        <f t="shared" si="3"/>
        <v>43999</v>
      </c>
      <c r="I29" s="19">
        <f t="shared" si="3"/>
        <v>158057</v>
      </c>
      <c r="J29" s="7"/>
    </row>
    <row r="30" spans="1:11" ht="9" customHeight="1" x14ac:dyDescent="0.25">
      <c r="A30" s="108"/>
      <c r="B30" s="6"/>
      <c r="C30" s="108"/>
      <c r="D30" s="108"/>
      <c r="E30" s="108"/>
      <c r="F30" s="108"/>
      <c r="G30" s="108"/>
      <c r="H30" s="108"/>
      <c r="I30" s="108"/>
      <c r="J30" s="7"/>
      <c r="K30" s="108"/>
    </row>
    <row r="31" spans="1:11" x14ac:dyDescent="0.25">
      <c r="A31" s="108"/>
      <c r="B31" s="6"/>
      <c r="C31" s="28" t="s">
        <v>125</v>
      </c>
      <c r="D31" s="29" t="s">
        <v>1</v>
      </c>
      <c r="E31" s="29" t="s">
        <v>2</v>
      </c>
      <c r="F31" s="29" t="s">
        <v>3</v>
      </c>
      <c r="G31" s="29" t="s">
        <v>4</v>
      </c>
      <c r="H31" s="29" t="s">
        <v>5</v>
      </c>
      <c r="I31" s="29" t="s">
        <v>6</v>
      </c>
      <c r="J31" s="7"/>
      <c r="K31" s="108"/>
    </row>
    <row r="32" spans="1:11" x14ac:dyDescent="0.25">
      <c r="A32" s="108"/>
      <c r="B32" s="6"/>
      <c r="C32" s="109" t="s">
        <v>21</v>
      </c>
      <c r="D32" s="30">
        <v>7377</v>
      </c>
      <c r="E32" s="30">
        <v>1591</v>
      </c>
      <c r="F32" s="30">
        <v>3269</v>
      </c>
      <c r="G32" s="30">
        <v>1309</v>
      </c>
      <c r="H32" s="30">
        <v>3007</v>
      </c>
      <c r="I32" s="30">
        <v>9176</v>
      </c>
      <c r="J32" s="7"/>
      <c r="K32" s="108"/>
    </row>
    <row r="33" spans="1:11" x14ac:dyDescent="0.25">
      <c r="A33" s="108"/>
      <c r="B33" s="6"/>
      <c r="C33" s="48" t="s">
        <v>13</v>
      </c>
      <c r="D33" s="49">
        <v>8.4000000000000005E-2</v>
      </c>
      <c r="E33" s="49">
        <v>7.0999999999999994E-2</v>
      </c>
      <c r="F33" s="49">
        <v>0.113</v>
      </c>
      <c r="G33" s="49">
        <v>0.05</v>
      </c>
      <c r="H33" s="49">
        <v>9.7000000000000003E-2</v>
      </c>
      <c r="I33" s="49">
        <v>8.4000000000000005E-2</v>
      </c>
      <c r="J33" s="7"/>
      <c r="K33" s="108"/>
    </row>
    <row r="34" spans="1:11" x14ac:dyDescent="0.25">
      <c r="A34" s="108"/>
      <c r="B34" s="6"/>
      <c r="C34" s="109" t="s">
        <v>22</v>
      </c>
      <c r="D34" s="30">
        <v>-121</v>
      </c>
      <c r="E34" s="30">
        <v>50</v>
      </c>
      <c r="F34" s="30">
        <v>104</v>
      </c>
      <c r="G34" s="30">
        <v>149</v>
      </c>
      <c r="H34" s="30">
        <v>110</v>
      </c>
      <c r="I34" s="30">
        <v>413</v>
      </c>
      <c r="J34" s="7"/>
      <c r="K34" s="108"/>
    </row>
    <row r="35" spans="1:11" x14ac:dyDescent="0.25">
      <c r="A35" s="108"/>
      <c r="B35" s="6"/>
      <c r="C35" s="48" t="s">
        <v>13</v>
      </c>
      <c r="D35" s="49">
        <v>-5.0999999999999997E-2</v>
      </c>
      <c r="E35" s="49">
        <v>8.6999999999999994E-2</v>
      </c>
      <c r="F35" s="49">
        <v>0.14799999999999999</v>
      </c>
      <c r="G35" s="49">
        <v>0.16900000000000001</v>
      </c>
      <c r="H35" s="99">
        <v>0.11799999999999999</v>
      </c>
      <c r="I35" s="49">
        <v>0.13400000000000001</v>
      </c>
      <c r="J35" s="7"/>
      <c r="K35" s="108"/>
    </row>
    <row r="36" spans="1:11" x14ac:dyDescent="0.25">
      <c r="A36" s="108"/>
      <c r="B36" s="6"/>
      <c r="C36" s="109" t="s">
        <v>23</v>
      </c>
      <c r="D36" s="30">
        <v>-154</v>
      </c>
      <c r="E36" s="30">
        <v>207</v>
      </c>
      <c r="F36" s="30">
        <v>10</v>
      </c>
      <c r="G36" s="30">
        <v>204</v>
      </c>
      <c r="H36" s="100">
        <v>-374</v>
      </c>
      <c r="I36" s="30">
        <v>47</v>
      </c>
      <c r="J36" s="7"/>
      <c r="K36" s="108"/>
    </row>
    <row r="37" spans="1:11" x14ac:dyDescent="0.25">
      <c r="A37" s="108"/>
      <c r="B37" s="6"/>
      <c r="C37" s="48" t="s">
        <v>13</v>
      </c>
      <c r="D37" s="49">
        <v>-6.0000000000000001E-3</v>
      </c>
      <c r="E37" s="49">
        <v>0.03</v>
      </c>
      <c r="F37" s="49">
        <v>2E-3</v>
      </c>
      <c r="G37" s="49">
        <v>0.03</v>
      </c>
      <c r="H37" s="99">
        <v>-6.0999999999999999E-2</v>
      </c>
      <c r="I37" s="49">
        <v>2E-3</v>
      </c>
      <c r="J37" s="7"/>
      <c r="K37" s="108"/>
    </row>
    <row r="38" spans="1:11" x14ac:dyDescent="0.25">
      <c r="A38" s="108"/>
      <c r="B38" s="6"/>
      <c r="C38" s="109" t="s">
        <v>27</v>
      </c>
      <c r="D38" s="30">
        <v>-327</v>
      </c>
      <c r="E38" s="30">
        <v>-53</v>
      </c>
      <c r="F38" s="30">
        <v>-121</v>
      </c>
      <c r="G38" s="30">
        <v>-193</v>
      </c>
      <c r="H38" s="100">
        <v>-205</v>
      </c>
      <c r="I38" s="30">
        <v>-572</v>
      </c>
      <c r="J38" s="7"/>
      <c r="K38" s="108"/>
    </row>
    <row r="39" spans="1:11" x14ac:dyDescent="0.25">
      <c r="A39" s="108"/>
      <c r="B39" s="6"/>
      <c r="C39" s="48" t="s">
        <v>13</v>
      </c>
      <c r="D39" s="49">
        <v>-0.128</v>
      </c>
      <c r="E39" s="49">
        <v>-9.4E-2</v>
      </c>
      <c r="F39" s="49">
        <v>-0.27600000000000002</v>
      </c>
      <c r="G39" s="49">
        <v>-0.44700000000000001</v>
      </c>
      <c r="H39" s="99">
        <v>-0.60599999999999998</v>
      </c>
      <c r="I39" s="49">
        <v>-0.32300000000000001</v>
      </c>
      <c r="J39" s="7"/>
      <c r="K39" s="108"/>
    </row>
    <row r="40" spans="1:11" x14ac:dyDescent="0.25">
      <c r="A40" s="108"/>
      <c r="B40" s="6"/>
      <c r="C40" s="109" t="s">
        <v>25</v>
      </c>
      <c r="D40" s="30">
        <v>622</v>
      </c>
      <c r="E40" s="30">
        <v>96</v>
      </c>
      <c r="F40" s="30">
        <v>60</v>
      </c>
      <c r="G40" s="30">
        <v>229</v>
      </c>
      <c r="H40" s="30">
        <v>243</v>
      </c>
      <c r="I40" s="30">
        <v>628</v>
      </c>
      <c r="J40" s="7"/>
      <c r="K40" s="108"/>
    </row>
    <row r="41" spans="1:11" x14ac:dyDescent="0.25">
      <c r="A41" s="108"/>
      <c r="B41" s="6"/>
      <c r="C41" s="48" t="s">
        <v>13</v>
      </c>
      <c r="D41" s="49">
        <v>6.9000000000000006E-2</v>
      </c>
      <c r="E41" s="49">
        <v>5.5E-2</v>
      </c>
      <c r="F41" s="49">
        <v>3.1E-2</v>
      </c>
      <c r="G41" s="49">
        <v>8.2000000000000003E-2</v>
      </c>
      <c r="H41" s="49">
        <v>7.2994893361369786E-2</v>
      </c>
      <c r="I41" s="49">
        <v>6.4000000000000001E-2</v>
      </c>
      <c r="J41" s="7"/>
      <c r="K41" s="108"/>
    </row>
    <row r="42" spans="1:11" x14ac:dyDescent="0.25">
      <c r="A42" s="108"/>
      <c r="B42" s="6"/>
      <c r="C42" s="2" t="s">
        <v>125</v>
      </c>
      <c r="D42" s="19" cm="1">
        <f t="array" ref="D42:I42">D32:I32+D34:I34+D36:I36+D38:I38+D40:I40</f>
        <v>7397</v>
      </c>
      <c r="E42" s="19">
        <v>1891</v>
      </c>
      <c r="F42" s="19">
        <v>3322</v>
      </c>
      <c r="G42" s="19">
        <v>1698</v>
      </c>
      <c r="H42" s="19">
        <v>2781</v>
      </c>
      <c r="I42" s="19">
        <v>9692</v>
      </c>
      <c r="J42" s="7"/>
      <c r="K42" s="108"/>
    </row>
    <row r="43" spans="1:11" x14ac:dyDescent="0.25">
      <c r="A43" s="108"/>
      <c r="B43" s="6"/>
      <c r="C43" s="118" t="s">
        <v>137</v>
      </c>
      <c r="D43" s="49">
        <v>5.8999999999999997E-2</v>
      </c>
      <c r="E43" s="49">
        <v>5.8999999999999997E-2</v>
      </c>
      <c r="F43" s="49">
        <v>8.7999999999999995E-2</v>
      </c>
      <c r="G43" s="49">
        <v>4.5999999999999999E-2</v>
      </c>
      <c r="H43" s="49">
        <v>6.7000000000000004E-2</v>
      </c>
      <c r="I43" s="49">
        <v>6.5000000000000002E-2</v>
      </c>
      <c r="J43" s="7"/>
      <c r="K43" s="108"/>
    </row>
    <row r="44" spans="1:11" ht="9" customHeight="1" x14ac:dyDescent="0.25">
      <c r="B44" s="6"/>
      <c r="J44" s="7"/>
    </row>
    <row r="45" spans="1:11" x14ac:dyDescent="0.25">
      <c r="B45" s="6"/>
      <c r="C45" s="28" t="s">
        <v>128</v>
      </c>
      <c r="D45" s="29" t="s">
        <v>1</v>
      </c>
      <c r="E45" s="29" t="s">
        <v>2</v>
      </c>
      <c r="F45" s="29" t="s">
        <v>3</v>
      </c>
      <c r="G45" s="29" t="s">
        <v>4</v>
      </c>
      <c r="H45" s="29" t="s">
        <v>5</v>
      </c>
      <c r="I45" s="29" t="s">
        <v>6</v>
      </c>
      <c r="J45" s="7"/>
    </row>
    <row r="46" spans="1:11" x14ac:dyDescent="0.25">
      <c r="A46" s="108"/>
      <c r="B46" s="6"/>
      <c r="C46" s="108" t="s">
        <v>125</v>
      </c>
      <c r="D46" s="30" cm="1">
        <f t="array" ref="D46:I46">_xlfn.ANCHORARRAY(D42)</f>
        <v>7397</v>
      </c>
      <c r="E46" s="30">
        <v>1891</v>
      </c>
      <c r="F46" s="30">
        <v>3322</v>
      </c>
      <c r="G46" s="30">
        <v>1698</v>
      </c>
      <c r="H46" s="30">
        <v>2781</v>
      </c>
      <c r="I46" s="30">
        <v>9692</v>
      </c>
      <c r="J46" s="7"/>
      <c r="K46" s="108"/>
    </row>
    <row r="47" spans="1:11" x14ac:dyDescent="0.25">
      <c r="B47" s="6"/>
      <c r="C47" s="25" t="s">
        <v>16</v>
      </c>
      <c r="D47" s="31">
        <v>4717</v>
      </c>
      <c r="E47" s="31">
        <v>928</v>
      </c>
      <c r="F47" s="31">
        <v>939</v>
      </c>
      <c r="G47" s="31">
        <v>599</v>
      </c>
      <c r="H47" s="31">
        <v>191</v>
      </c>
      <c r="I47" s="31">
        <v>2657</v>
      </c>
      <c r="J47" s="7"/>
    </row>
    <row r="48" spans="1:11" x14ac:dyDescent="0.25">
      <c r="B48" s="6"/>
      <c r="C48" s="25" t="s">
        <v>28</v>
      </c>
      <c r="D48" s="31">
        <v>-1030</v>
      </c>
      <c r="E48" s="31">
        <v>-242</v>
      </c>
      <c r="F48" s="31">
        <v>-221</v>
      </c>
      <c r="G48" s="31">
        <v>-244</v>
      </c>
      <c r="H48" s="31">
        <v>-219</v>
      </c>
      <c r="I48" s="31">
        <v>-926</v>
      </c>
      <c r="J48" s="7"/>
    </row>
    <row r="49" spans="1:11" x14ac:dyDescent="0.25">
      <c r="B49" s="6"/>
      <c r="C49" s="25" t="s">
        <v>17</v>
      </c>
      <c r="D49" s="31">
        <v>-1084</v>
      </c>
      <c r="E49" s="31">
        <v>-251</v>
      </c>
      <c r="F49" s="31">
        <v>-318</v>
      </c>
      <c r="G49" s="31">
        <v>-250</v>
      </c>
      <c r="H49" s="31">
        <v>-189</v>
      </c>
      <c r="I49" s="31">
        <v>-1008</v>
      </c>
      <c r="J49" s="7"/>
    </row>
    <row r="50" spans="1:11" x14ac:dyDescent="0.25">
      <c r="B50" s="6"/>
      <c r="C50" s="2" t="s">
        <v>129</v>
      </c>
      <c r="D50" s="19" cm="1">
        <f t="array" ref="D50:I50">D46:I46+D47:I47+D48:I48+D49:I49</f>
        <v>10000</v>
      </c>
      <c r="E50" s="19">
        <v>2326</v>
      </c>
      <c r="F50" s="19">
        <v>3722</v>
      </c>
      <c r="G50" s="19">
        <v>1803</v>
      </c>
      <c r="H50" s="19">
        <v>2564</v>
      </c>
      <c r="I50" s="19">
        <v>10415</v>
      </c>
      <c r="J50" s="7"/>
    </row>
    <row r="51" spans="1:11" x14ac:dyDescent="0.25">
      <c r="B51" s="6"/>
      <c r="C51" s="25" t="s">
        <v>136</v>
      </c>
      <c r="D51" s="50" cm="1">
        <f t="array" ref="D51:I51">_xlfn.ANCHORARRAY(D50)/D29:I29</f>
        <v>7.3345622953699438E-2</v>
      </c>
      <c r="E51" s="50">
        <v>6.7467223575820856E-2</v>
      </c>
      <c r="F51" s="50">
        <v>9.2610102015426729E-2</v>
      </c>
      <c r="G51" s="50">
        <v>4.5770714865962632E-2</v>
      </c>
      <c r="H51" s="50">
        <v>5.8274051682992795E-2</v>
      </c>
      <c r="I51" s="50">
        <v>6.5893949651075243E-2</v>
      </c>
      <c r="J51" s="7"/>
    </row>
    <row r="52" spans="1:11" ht="9" customHeight="1" x14ac:dyDescent="0.25">
      <c r="A52" s="98"/>
      <c r="B52" s="6"/>
      <c r="C52" s="98"/>
      <c r="D52" s="50"/>
      <c r="E52" s="50"/>
      <c r="F52" s="50"/>
      <c r="G52" s="50"/>
      <c r="H52" s="50"/>
      <c r="I52" s="50"/>
      <c r="J52" s="7"/>
      <c r="K52" s="98"/>
    </row>
    <row r="53" spans="1:11" x14ac:dyDescent="0.25">
      <c r="A53" s="98"/>
      <c r="B53" s="6"/>
      <c r="C53" s="98" t="s">
        <v>102</v>
      </c>
      <c r="D53" s="50"/>
      <c r="E53" s="50"/>
      <c r="F53" s="50"/>
      <c r="G53" s="50"/>
      <c r="H53" s="50"/>
      <c r="I53" s="50"/>
      <c r="J53" s="7"/>
      <c r="K53" s="98"/>
    </row>
    <row r="54" spans="1:11" ht="9" customHeight="1" thickBot="1" x14ac:dyDescent="0.3">
      <c r="B54" s="22"/>
      <c r="C54" s="23"/>
      <c r="D54" s="23"/>
      <c r="E54" s="23"/>
      <c r="F54" s="23"/>
      <c r="G54" s="23"/>
      <c r="H54" s="23"/>
      <c r="I54" s="23"/>
      <c r="J54" s="24"/>
    </row>
    <row r="55" spans="1:11" ht="11" thickBot="1" x14ac:dyDescent="0.3"/>
    <row r="56" spans="1:11" ht="9" customHeight="1" thickBot="1" x14ac:dyDescent="0.3">
      <c r="A56" s="108"/>
      <c r="B56" s="3"/>
      <c r="C56" s="4"/>
      <c r="D56" s="4"/>
      <c r="E56" s="4"/>
      <c r="F56" s="4"/>
      <c r="G56" s="4"/>
      <c r="H56" s="4"/>
      <c r="I56" s="4"/>
      <c r="J56" s="5"/>
      <c r="K56" s="108"/>
    </row>
    <row r="57" spans="1:11" ht="13.5" thickBot="1" x14ac:dyDescent="0.3">
      <c r="A57" s="108"/>
      <c r="B57" s="6"/>
      <c r="C57" s="125" t="s">
        <v>119</v>
      </c>
      <c r="D57" s="126"/>
      <c r="E57" s="126"/>
      <c r="F57" s="126"/>
      <c r="G57" s="126"/>
      <c r="H57" s="126"/>
      <c r="I57" s="127"/>
      <c r="J57" s="7"/>
      <c r="K57" s="108"/>
    </row>
    <row r="58" spans="1:11" s="39" customFormat="1" ht="9" customHeight="1" x14ac:dyDescent="0.2">
      <c r="A58" s="34"/>
      <c r="B58" s="35"/>
      <c r="C58" s="43"/>
      <c r="D58" s="43"/>
      <c r="E58" s="43"/>
      <c r="F58" s="43"/>
      <c r="G58" s="43"/>
      <c r="H58" s="43"/>
      <c r="I58" s="43"/>
      <c r="J58" s="38"/>
      <c r="K58" s="34"/>
    </row>
    <row r="59" spans="1:11" ht="10.25" customHeight="1" x14ac:dyDescent="0.25">
      <c r="A59" s="108"/>
      <c r="B59" s="8"/>
      <c r="C59" s="140" t="s">
        <v>127</v>
      </c>
      <c r="D59" s="140"/>
      <c r="E59" s="140"/>
      <c r="F59" s="140"/>
      <c r="G59" s="140"/>
      <c r="H59" s="140"/>
      <c r="I59" s="140"/>
      <c r="J59" s="7"/>
      <c r="K59" s="108"/>
    </row>
    <row r="60" spans="1:11" s="39" customFormat="1" ht="9" customHeight="1" x14ac:dyDescent="0.2">
      <c r="A60" s="34"/>
      <c r="B60" s="35"/>
      <c r="C60" s="44"/>
      <c r="D60" s="44"/>
      <c r="E60" s="44"/>
      <c r="F60" s="44"/>
      <c r="G60" s="44"/>
      <c r="H60" s="44"/>
      <c r="I60" s="44"/>
      <c r="J60" s="38"/>
      <c r="K60" s="34"/>
    </row>
    <row r="61" spans="1:11" x14ac:dyDescent="0.25">
      <c r="A61" s="108"/>
      <c r="B61" s="6"/>
      <c r="C61" s="1" t="s">
        <v>97</v>
      </c>
      <c r="D61" s="10" t="s">
        <v>1</v>
      </c>
      <c r="E61" s="10" t="s">
        <v>2</v>
      </c>
      <c r="F61" s="10" t="s">
        <v>3</v>
      </c>
      <c r="G61" s="10" t="s">
        <v>4</v>
      </c>
      <c r="H61" s="10" t="s">
        <v>5</v>
      </c>
      <c r="I61" s="10" t="s">
        <v>6</v>
      </c>
      <c r="J61" s="7"/>
      <c r="K61" s="108"/>
    </row>
    <row r="62" spans="1:11" x14ac:dyDescent="0.25">
      <c r="A62" s="108"/>
      <c r="B62" s="6"/>
      <c r="C62" s="107" t="s">
        <v>109</v>
      </c>
      <c r="D62" s="16">
        <v>567</v>
      </c>
      <c r="E62" s="16">
        <v>139</v>
      </c>
      <c r="F62" s="16">
        <v>157</v>
      </c>
      <c r="G62" s="16">
        <v>185</v>
      </c>
      <c r="H62" s="16">
        <f t="shared" ref="H62" si="4">I62-SUM(E62:G62)</f>
        <v>186</v>
      </c>
      <c r="I62" s="16">
        <v>667</v>
      </c>
      <c r="J62" s="7"/>
      <c r="K62" s="108"/>
    </row>
    <row r="63" spans="1:11" x14ac:dyDescent="0.25">
      <c r="A63" s="108"/>
      <c r="B63" s="6"/>
      <c r="C63" s="107" t="s">
        <v>53</v>
      </c>
      <c r="D63" s="11">
        <v>-258</v>
      </c>
      <c r="E63" s="11">
        <v>-75</v>
      </c>
      <c r="F63" s="11">
        <v>-83</v>
      </c>
      <c r="G63" s="11">
        <v>-87</v>
      </c>
      <c r="H63" s="11">
        <f t="shared" ref="H63:H66" si="5">I63-SUM(E63:G63)</f>
        <v>-70</v>
      </c>
      <c r="I63" s="11">
        <v>-315</v>
      </c>
      <c r="J63" s="7"/>
      <c r="K63" s="108"/>
    </row>
    <row r="64" spans="1:11" x14ac:dyDescent="0.25">
      <c r="A64" s="108"/>
      <c r="B64" s="6"/>
      <c r="C64" s="107" t="s">
        <v>10</v>
      </c>
      <c r="D64" s="11">
        <v>31</v>
      </c>
      <c r="E64" s="11">
        <v>6</v>
      </c>
      <c r="F64" s="11">
        <v>4</v>
      </c>
      <c r="G64" s="11">
        <v>8</v>
      </c>
      <c r="H64" s="11">
        <f t="shared" si="5"/>
        <v>9</v>
      </c>
      <c r="I64" s="11">
        <v>27</v>
      </c>
      <c r="J64" s="7"/>
      <c r="K64" s="108"/>
    </row>
    <row r="65" spans="1:11" x14ac:dyDescent="0.25">
      <c r="A65" s="108"/>
      <c r="B65" s="6"/>
      <c r="C65" s="107" t="s">
        <v>11</v>
      </c>
      <c r="D65" s="11">
        <v>2</v>
      </c>
      <c r="E65" s="11">
        <v>1</v>
      </c>
      <c r="F65" s="11">
        <v>0</v>
      </c>
      <c r="G65" s="11">
        <v>0</v>
      </c>
      <c r="H65" s="11">
        <f t="shared" si="5"/>
        <v>0</v>
      </c>
      <c r="I65" s="11">
        <v>1</v>
      </c>
      <c r="J65" s="7"/>
      <c r="K65" s="108"/>
    </row>
    <row r="66" spans="1:11" x14ac:dyDescent="0.25">
      <c r="A66" s="108"/>
      <c r="B66" s="6"/>
      <c r="C66" s="107" t="s">
        <v>110</v>
      </c>
      <c r="D66" s="11">
        <v>-15</v>
      </c>
      <c r="E66" s="11">
        <v>-104</v>
      </c>
      <c r="F66" s="11">
        <v>-20</v>
      </c>
      <c r="G66" s="11">
        <v>-2732</v>
      </c>
      <c r="H66" s="11">
        <f t="shared" si="5"/>
        <v>-407</v>
      </c>
      <c r="I66" s="11">
        <v>-3263</v>
      </c>
      <c r="J66" s="7"/>
      <c r="K66" s="108"/>
    </row>
    <row r="67" spans="1:11" x14ac:dyDescent="0.25">
      <c r="A67" s="108"/>
      <c r="B67" s="6"/>
      <c r="C67" s="2" t="s">
        <v>111</v>
      </c>
      <c r="D67" s="19">
        <f t="shared" ref="D67:I67" si="6">SUM(D62:D66)</f>
        <v>327</v>
      </c>
      <c r="E67" s="19">
        <f t="shared" si="6"/>
        <v>-33</v>
      </c>
      <c r="F67" s="19">
        <f t="shared" si="6"/>
        <v>58</v>
      </c>
      <c r="G67" s="19">
        <f t="shared" si="6"/>
        <v>-2626</v>
      </c>
      <c r="H67" s="19">
        <f t="shared" si="6"/>
        <v>-282</v>
      </c>
      <c r="I67" s="19">
        <f t="shared" si="6"/>
        <v>-2883</v>
      </c>
      <c r="J67" s="7"/>
      <c r="K67" s="108"/>
    </row>
    <row r="68" spans="1:11" ht="9" customHeight="1" x14ac:dyDescent="0.25">
      <c r="A68" s="108"/>
      <c r="B68" s="6"/>
      <c r="C68" s="124" t="s">
        <v>150</v>
      </c>
      <c r="D68" s="27"/>
      <c r="E68" s="27"/>
      <c r="F68" s="27"/>
      <c r="G68" s="27"/>
      <c r="H68" s="27"/>
      <c r="I68" s="27"/>
      <c r="J68" s="7"/>
      <c r="K68" s="108"/>
    </row>
    <row r="69" spans="1:11" x14ac:dyDescent="0.25">
      <c r="A69" s="108"/>
      <c r="B69" s="6"/>
      <c r="C69" s="28" t="s">
        <v>116</v>
      </c>
      <c r="D69" s="29" t="s">
        <v>1</v>
      </c>
      <c r="E69" s="29" t="s">
        <v>2</v>
      </c>
      <c r="F69" s="29" t="s">
        <v>3</v>
      </c>
      <c r="G69" s="29" t="s">
        <v>4</v>
      </c>
      <c r="H69" s="29" t="s">
        <v>5</v>
      </c>
      <c r="I69" s="29" t="s">
        <v>6</v>
      </c>
      <c r="J69" s="7"/>
      <c r="K69" s="108"/>
    </row>
    <row r="70" spans="1:11" x14ac:dyDescent="0.25">
      <c r="A70" s="108"/>
      <c r="B70" s="6"/>
      <c r="C70" s="107" t="s">
        <v>109</v>
      </c>
      <c r="D70" s="30">
        <v>5979</v>
      </c>
      <c r="E70" s="129" t="s">
        <v>96</v>
      </c>
      <c r="F70" s="130"/>
      <c r="G70" s="130"/>
      <c r="H70" s="131"/>
      <c r="I70" s="30">
        <v>6284</v>
      </c>
      <c r="J70" s="7"/>
      <c r="K70" s="108"/>
    </row>
    <row r="71" spans="1:11" x14ac:dyDescent="0.25">
      <c r="A71" s="108"/>
      <c r="B71" s="6"/>
      <c r="C71" s="107" t="s">
        <v>53</v>
      </c>
      <c r="D71" s="31">
        <v>46</v>
      </c>
      <c r="E71" s="132"/>
      <c r="F71" s="133"/>
      <c r="G71" s="133"/>
      <c r="H71" s="134"/>
      <c r="I71" s="31">
        <v>23</v>
      </c>
      <c r="J71" s="7"/>
      <c r="K71" s="108"/>
    </row>
    <row r="72" spans="1:11" x14ac:dyDescent="0.25">
      <c r="A72" s="108"/>
      <c r="B72" s="6"/>
      <c r="C72" s="107" t="s">
        <v>10</v>
      </c>
      <c r="D72" s="31">
        <v>44</v>
      </c>
      <c r="E72" s="132"/>
      <c r="F72" s="133"/>
      <c r="G72" s="133"/>
      <c r="H72" s="134"/>
      <c r="I72" s="31">
        <v>58</v>
      </c>
      <c r="J72" s="7"/>
      <c r="K72" s="108"/>
    </row>
    <row r="73" spans="1:11" x14ac:dyDescent="0.25">
      <c r="A73" s="108"/>
      <c r="B73" s="6"/>
      <c r="C73" s="107" t="s">
        <v>11</v>
      </c>
      <c r="D73" s="31">
        <v>158</v>
      </c>
      <c r="E73" s="132"/>
      <c r="F73" s="133"/>
      <c r="G73" s="133"/>
      <c r="H73" s="134"/>
      <c r="I73" s="31">
        <v>204</v>
      </c>
      <c r="J73" s="7"/>
      <c r="K73" s="108"/>
    </row>
    <row r="74" spans="1:11" x14ac:dyDescent="0.25">
      <c r="A74" s="108"/>
      <c r="B74" s="6"/>
      <c r="C74" s="107" t="s">
        <v>110</v>
      </c>
      <c r="D74" s="31">
        <v>0</v>
      </c>
      <c r="E74" s="132"/>
      <c r="F74" s="133"/>
      <c r="G74" s="133"/>
      <c r="H74" s="134"/>
      <c r="I74" s="103">
        <v>297</v>
      </c>
      <c r="J74" s="7"/>
      <c r="K74" s="108"/>
    </row>
    <row r="75" spans="1:11" x14ac:dyDescent="0.25">
      <c r="A75" s="108"/>
      <c r="B75" s="6"/>
      <c r="C75" s="2" t="s">
        <v>130</v>
      </c>
      <c r="D75" s="19">
        <f>SUM(D70:D74)</f>
        <v>6227</v>
      </c>
      <c r="E75" s="135"/>
      <c r="F75" s="136"/>
      <c r="G75" s="136"/>
      <c r="H75" s="137"/>
      <c r="I75" s="19">
        <f>SUM(I70:I74)</f>
        <v>6866</v>
      </c>
      <c r="J75" s="7"/>
      <c r="K75" s="108"/>
    </row>
    <row r="76" spans="1:11" ht="9" customHeight="1" x14ac:dyDescent="0.25">
      <c r="A76" s="108"/>
      <c r="B76" s="6"/>
      <c r="C76" s="108"/>
      <c r="D76" s="108"/>
      <c r="E76" s="108"/>
      <c r="F76" s="108"/>
      <c r="G76" s="108"/>
      <c r="H76" s="108"/>
      <c r="I76" s="108"/>
      <c r="J76" s="7"/>
      <c r="K76" s="108"/>
    </row>
    <row r="77" spans="1:11" x14ac:dyDescent="0.25">
      <c r="A77" s="108"/>
      <c r="B77" s="6"/>
      <c r="C77" s="28" t="s">
        <v>113</v>
      </c>
      <c r="D77" s="29" t="s">
        <v>1</v>
      </c>
      <c r="E77" s="29" t="s">
        <v>2</v>
      </c>
      <c r="F77" s="29" t="s">
        <v>3</v>
      </c>
      <c r="G77" s="29" t="s">
        <v>4</v>
      </c>
      <c r="H77" s="29" t="s">
        <v>5</v>
      </c>
      <c r="I77" s="29" t="s">
        <v>6</v>
      </c>
      <c r="J77" s="7"/>
      <c r="K77" s="108"/>
    </row>
    <row r="78" spans="1:11" x14ac:dyDescent="0.25">
      <c r="A78" s="108"/>
      <c r="B78" s="6"/>
      <c r="C78" s="107" t="s">
        <v>109</v>
      </c>
      <c r="D78" s="30">
        <v>5024</v>
      </c>
      <c r="E78" s="129" t="s">
        <v>96</v>
      </c>
      <c r="F78" s="130"/>
      <c r="G78" s="130"/>
      <c r="H78" s="131"/>
      <c r="I78" s="30">
        <v>5159</v>
      </c>
      <c r="J78" s="7"/>
      <c r="K78" s="108"/>
    </row>
    <row r="79" spans="1:11" x14ac:dyDescent="0.25">
      <c r="A79" s="108"/>
      <c r="B79" s="6"/>
      <c r="C79" s="107" t="s">
        <v>53</v>
      </c>
      <c r="D79" s="31">
        <v>8</v>
      </c>
      <c r="E79" s="132"/>
      <c r="F79" s="133"/>
      <c r="G79" s="133"/>
      <c r="H79" s="134"/>
      <c r="I79" s="31">
        <v>5</v>
      </c>
      <c r="J79" s="7"/>
      <c r="K79" s="108"/>
    </row>
    <row r="80" spans="1:11" x14ac:dyDescent="0.25">
      <c r="A80" s="108"/>
      <c r="B80" s="6"/>
      <c r="C80" s="107" t="s">
        <v>10</v>
      </c>
      <c r="D80" s="31">
        <v>1666</v>
      </c>
      <c r="E80" s="132"/>
      <c r="F80" s="133"/>
      <c r="G80" s="133"/>
      <c r="H80" s="134"/>
      <c r="I80" s="31">
        <v>2281</v>
      </c>
      <c r="J80" s="7"/>
      <c r="K80" s="108"/>
    </row>
    <row r="81" spans="1:12" x14ac:dyDescent="0.25">
      <c r="A81" s="108"/>
      <c r="B81" s="6"/>
      <c r="C81" s="107" t="s">
        <v>11</v>
      </c>
      <c r="D81" s="31">
        <v>53</v>
      </c>
      <c r="E81" s="132"/>
      <c r="F81" s="133"/>
      <c r="G81" s="133"/>
      <c r="H81" s="134"/>
      <c r="I81" s="31">
        <v>72</v>
      </c>
      <c r="J81" s="7"/>
      <c r="K81" s="108"/>
    </row>
    <row r="82" spans="1:12" x14ac:dyDescent="0.25">
      <c r="A82" s="108"/>
      <c r="B82" s="6"/>
      <c r="C82" s="107" t="s">
        <v>110</v>
      </c>
      <c r="D82" s="31">
        <v>567</v>
      </c>
      <c r="E82" s="132"/>
      <c r="F82" s="133"/>
      <c r="G82" s="133"/>
      <c r="H82" s="134"/>
      <c r="I82" s="31">
        <v>157</v>
      </c>
      <c r="J82" s="7"/>
      <c r="K82" s="108"/>
    </row>
    <row r="83" spans="1:12" x14ac:dyDescent="0.25">
      <c r="A83" s="108"/>
      <c r="B83" s="6"/>
      <c r="C83" s="2" t="s">
        <v>117</v>
      </c>
      <c r="D83" s="19">
        <f>SUM(D78:D82)</f>
        <v>7318</v>
      </c>
      <c r="E83" s="135"/>
      <c r="F83" s="136"/>
      <c r="G83" s="136"/>
      <c r="H83" s="137"/>
      <c r="I83" s="19">
        <f>SUM(I78:I82)</f>
        <v>7674</v>
      </c>
      <c r="J83" s="7"/>
      <c r="K83" s="108"/>
    </row>
    <row r="84" spans="1:12" ht="9" customHeight="1" x14ac:dyDescent="0.25">
      <c r="A84" s="108"/>
      <c r="B84" s="6"/>
      <c r="C84" s="108"/>
      <c r="D84" s="108"/>
      <c r="E84" s="108"/>
      <c r="F84" s="108"/>
      <c r="G84" s="108"/>
      <c r="H84" s="108"/>
      <c r="I84" s="108"/>
      <c r="J84" s="7"/>
      <c r="K84" s="108"/>
    </row>
    <row r="85" spans="1:12" x14ac:dyDescent="0.25">
      <c r="A85" s="108"/>
      <c r="B85" s="6"/>
      <c r="C85" s="28" t="s">
        <v>20</v>
      </c>
      <c r="D85" s="29" t="s">
        <v>1</v>
      </c>
      <c r="E85" s="29" t="s">
        <v>2</v>
      </c>
      <c r="F85" s="29" t="s">
        <v>3</v>
      </c>
      <c r="G85" s="29" t="s">
        <v>4</v>
      </c>
      <c r="H85" s="29" t="s">
        <v>5</v>
      </c>
      <c r="I85" s="29" t="s">
        <v>6</v>
      </c>
      <c r="J85" s="7"/>
      <c r="K85" s="108"/>
    </row>
    <row r="86" spans="1:12" x14ac:dyDescent="0.25">
      <c r="A86" s="108"/>
      <c r="B86" s="6"/>
      <c r="C86" s="107" t="s">
        <v>109</v>
      </c>
      <c r="D86" s="30">
        <v>68969</v>
      </c>
      <c r="E86" s="30">
        <v>72437</v>
      </c>
      <c r="F86" s="30">
        <v>71291</v>
      </c>
      <c r="G86" s="30">
        <v>71983</v>
      </c>
      <c r="H86" s="30">
        <f t="shared" ref="H86:H90" si="7">I86</f>
        <v>69933</v>
      </c>
      <c r="I86" s="30">
        <v>69933</v>
      </c>
      <c r="J86" s="7"/>
      <c r="K86" s="108"/>
    </row>
    <row r="87" spans="1:12" x14ac:dyDescent="0.25">
      <c r="A87" s="108"/>
      <c r="B87" s="6"/>
      <c r="C87" s="107" t="s">
        <v>53</v>
      </c>
      <c r="D87" s="31">
        <v>3325</v>
      </c>
      <c r="E87" s="31">
        <v>3501</v>
      </c>
      <c r="F87" s="31">
        <v>3284</v>
      </c>
      <c r="G87" s="31">
        <v>415</v>
      </c>
      <c r="H87" s="31">
        <f t="shared" si="7"/>
        <v>392</v>
      </c>
      <c r="I87" s="31">
        <v>392</v>
      </c>
      <c r="J87" s="7"/>
      <c r="K87" s="108"/>
    </row>
    <row r="88" spans="1:12" x14ac:dyDescent="0.25">
      <c r="A88" s="108"/>
      <c r="B88" s="6"/>
      <c r="C88" s="107" t="s">
        <v>10</v>
      </c>
      <c r="D88" s="31">
        <v>134428</v>
      </c>
      <c r="E88" s="31">
        <v>132582</v>
      </c>
      <c r="F88" s="31">
        <v>127493</v>
      </c>
      <c r="G88" s="31">
        <v>127088</v>
      </c>
      <c r="H88" s="31">
        <f t="shared" si="7"/>
        <v>137954</v>
      </c>
      <c r="I88" s="31">
        <v>137954</v>
      </c>
      <c r="J88" s="7"/>
      <c r="K88" s="108"/>
    </row>
    <row r="89" spans="1:12" x14ac:dyDescent="0.25">
      <c r="A89" s="108"/>
      <c r="B89" s="6"/>
      <c r="C89" s="107" t="s">
        <v>11</v>
      </c>
      <c r="D89" s="31">
        <v>51730</v>
      </c>
      <c r="E89" s="31">
        <v>45130</v>
      </c>
      <c r="F89" s="31">
        <v>45008</v>
      </c>
      <c r="G89" s="31">
        <v>48432</v>
      </c>
      <c r="H89" s="31">
        <f t="shared" si="7"/>
        <v>49132</v>
      </c>
      <c r="I89" s="31">
        <v>49132</v>
      </c>
      <c r="J89" s="7"/>
      <c r="K89" s="108"/>
    </row>
    <row r="90" spans="1:12" x14ac:dyDescent="0.25">
      <c r="A90" s="108"/>
      <c r="B90" s="6"/>
      <c r="C90" s="107" t="s">
        <v>134</v>
      </c>
      <c r="D90" s="31">
        <v>-1417</v>
      </c>
      <c r="E90" s="31">
        <v>-664</v>
      </c>
      <c r="F90" s="31">
        <v>-1321</v>
      </c>
      <c r="G90" s="31">
        <v>-999</v>
      </c>
      <c r="H90" s="31">
        <f t="shared" si="7"/>
        <v>-1527</v>
      </c>
      <c r="I90" s="31">
        <v>-1527</v>
      </c>
      <c r="J90" s="7"/>
      <c r="K90" s="108"/>
    </row>
    <row r="91" spans="1:12" x14ac:dyDescent="0.25">
      <c r="A91" s="108"/>
      <c r="B91" s="6"/>
      <c r="C91" s="2" t="s">
        <v>112</v>
      </c>
      <c r="D91" s="19">
        <f>SUM(D86:D90)</f>
        <v>257035</v>
      </c>
      <c r="E91" s="19">
        <f t="shared" ref="E91:H91" si="8">SUM(E86:E90)</f>
        <v>252986</v>
      </c>
      <c r="F91" s="19">
        <f t="shared" si="8"/>
        <v>245755</v>
      </c>
      <c r="G91" s="19">
        <f t="shared" si="8"/>
        <v>246919</v>
      </c>
      <c r="H91" s="19">
        <f t="shared" si="8"/>
        <v>255884</v>
      </c>
      <c r="I91" s="19">
        <f>SUM(I86:I90)</f>
        <v>255884</v>
      </c>
      <c r="J91" s="7"/>
      <c r="K91" s="108"/>
    </row>
    <row r="92" spans="1:12" s="39" customFormat="1" ht="9" customHeight="1" thickBot="1" x14ac:dyDescent="0.25">
      <c r="A92" s="34"/>
      <c r="B92" s="40"/>
      <c r="C92" s="41"/>
      <c r="D92" s="41"/>
      <c r="E92" s="41"/>
      <c r="F92" s="41"/>
      <c r="G92" s="41"/>
      <c r="H92" s="41"/>
      <c r="I92" s="41"/>
      <c r="J92" s="42"/>
      <c r="K92" s="34"/>
    </row>
    <row r="93" spans="1:12" x14ac:dyDescent="0.25">
      <c r="A93" s="108"/>
      <c r="B93" s="108"/>
      <c r="C93" s="108"/>
      <c r="D93" s="108"/>
      <c r="E93" s="108"/>
      <c r="F93" s="108"/>
      <c r="G93" s="108"/>
      <c r="H93" s="108"/>
      <c r="I93" s="108"/>
      <c r="J93" s="108"/>
      <c r="K93" s="108"/>
      <c r="L93" s="108"/>
    </row>
  </sheetData>
  <sheetProtection algorithmName="SHA-512" hashValue="FUVuecaisteLo8pSNNgCiOjX2UgXr5slzMphZp+raBSNFSacViFw/5XyXoG//0SNjtILMMocyJeHqKhApDKMSA==" saltValue="6sg+fbuRw+4MQmxBbtmrig==" spinCount="100000" sheet="1" objects="1" scenarios="1"/>
  <mergeCells count="6">
    <mergeCell ref="E78:H83"/>
    <mergeCell ref="C59:I59"/>
    <mergeCell ref="C3:I3"/>
    <mergeCell ref="C5:I5"/>
    <mergeCell ref="C57:I57"/>
    <mergeCell ref="E70:H75"/>
  </mergeCells>
  <pageMargins left="0.5" right="0.5" top="0.75" bottom="0.75" header="0.3" footer="0.3"/>
  <pageSetup fitToWidth="0" fitToHeight="0" orientation="portrait" r:id="rId1"/>
  <rowBreaks count="1" manualBreakCount="1">
    <brk id="55" min="1" max="9" man="1"/>
  </rowBreaks>
  <ignoredErrors>
    <ignoredError sqref="H17:H21 H26:H28 H62:H66"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D099A-BE6F-4E11-925F-B4403E3C943C}">
  <dimension ref="A1:L35"/>
  <sheetViews>
    <sheetView showGridLines="0" zoomScaleNormal="100" workbookViewId="0"/>
  </sheetViews>
  <sheetFormatPr defaultColWidth="9.26953125" defaultRowHeight="10.5" x14ac:dyDescent="0.25"/>
  <cols>
    <col min="1" max="1" width="2.81640625" style="25" customWidth="1"/>
    <col min="2" max="2" width="1.90625" style="25" customWidth="1"/>
    <col min="3" max="3" width="38.90625" style="25" bestFit="1" customWidth="1"/>
    <col min="4" max="9" width="8.453125" style="25" customWidth="1"/>
    <col min="10" max="10" width="1.90625" style="25" customWidth="1"/>
    <col min="11" max="11" width="2.81640625" style="25" customWidth="1"/>
    <col min="12" max="16384" width="9.26953125" style="33"/>
  </cols>
  <sheetData>
    <row r="1" spans="1:12" ht="10.75" thickBot="1" x14ac:dyDescent="0.3"/>
    <row r="2" spans="1:12" ht="9" customHeight="1" thickBot="1" x14ac:dyDescent="0.3">
      <c r="B2" s="3"/>
      <c r="C2" s="4"/>
      <c r="D2" s="4"/>
      <c r="E2" s="4"/>
      <c r="F2" s="4"/>
      <c r="G2" s="4"/>
      <c r="H2" s="4"/>
      <c r="I2" s="4"/>
      <c r="J2" s="5"/>
    </row>
    <row r="3" spans="1:12" ht="13.5" thickBot="1" x14ac:dyDescent="0.3">
      <c r="B3" s="6"/>
      <c r="C3" s="125" t="s">
        <v>66</v>
      </c>
      <c r="D3" s="126"/>
      <c r="E3" s="126"/>
      <c r="F3" s="126"/>
      <c r="G3" s="126"/>
      <c r="H3" s="126"/>
      <c r="I3" s="127"/>
      <c r="J3" s="7"/>
    </row>
    <row r="4" spans="1:12" s="39" customFormat="1" ht="9" customHeight="1" x14ac:dyDescent="0.2">
      <c r="A4" s="34"/>
      <c r="B4" s="35"/>
      <c r="C4" s="34"/>
      <c r="D4" s="34"/>
      <c r="E4" s="34"/>
      <c r="F4" s="34"/>
      <c r="G4" s="34"/>
      <c r="H4" s="34"/>
      <c r="I4" s="34"/>
      <c r="J4" s="38"/>
      <c r="K4" s="34"/>
    </row>
    <row r="5" spans="1:12" x14ac:dyDescent="0.25">
      <c r="B5" s="6"/>
      <c r="C5" s="140" t="s">
        <v>78</v>
      </c>
      <c r="D5" s="140"/>
      <c r="E5" s="140"/>
      <c r="F5" s="140"/>
      <c r="G5" s="140"/>
      <c r="H5" s="140"/>
      <c r="I5" s="140"/>
      <c r="J5" s="7"/>
    </row>
    <row r="6" spans="1:12" s="39" customFormat="1" ht="9" customHeight="1" x14ac:dyDescent="0.2">
      <c r="A6" s="34"/>
      <c r="B6" s="35"/>
      <c r="C6" s="34"/>
      <c r="D6" s="34"/>
      <c r="E6" s="34"/>
      <c r="F6" s="34"/>
      <c r="G6" s="34"/>
      <c r="H6" s="34"/>
      <c r="I6" s="34"/>
      <c r="J6" s="38"/>
      <c r="K6" s="34"/>
    </row>
    <row r="7" spans="1:12" s="25" customFormat="1" x14ac:dyDescent="0.25">
      <c r="B7" s="6"/>
      <c r="C7" s="28" t="s">
        <v>29</v>
      </c>
      <c r="D7" s="29" t="s">
        <v>1</v>
      </c>
      <c r="E7" s="29" t="s">
        <v>2</v>
      </c>
      <c r="F7" s="29" t="s">
        <v>3</v>
      </c>
      <c r="G7" s="29" t="s">
        <v>4</v>
      </c>
      <c r="H7" s="29" t="s">
        <v>5</v>
      </c>
      <c r="I7" s="29" t="s">
        <v>6</v>
      </c>
      <c r="J7" s="7"/>
      <c r="L7" s="33"/>
    </row>
    <row r="8" spans="1:12" s="25" customFormat="1" x14ac:dyDescent="0.25">
      <c r="B8" s="6"/>
      <c r="C8" s="25" t="s">
        <v>30</v>
      </c>
      <c r="D8" s="30">
        <f>126150+118</f>
        <v>126268</v>
      </c>
      <c r="E8" s="30">
        <f>32111+84</f>
        <v>32195</v>
      </c>
      <c r="F8" s="30">
        <f>37909+25</f>
        <v>37934</v>
      </c>
      <c r="G8" s="30">
        <f>37194+11</f>
        <v>37205</v>
      </c>
      <c r="H8" s="30">
        <f>I8-SUM(E8:G8)</f>
        <v>41745</v>
      </c>
      <c r="I8" s="30">
        <f>148980+99</f>
        <v>149079</v>
      </c>
      <c r="J8" s="7"/>
      <c r="L8" s="33"/>
    </row>
    <row r="9" spans="1:12" s="25" customFormat="1" x14ac:dyDescent="0.25">
      <c r="B9" s="6"/>
      <c r="C9" s="25" t="s">
        <v>10</v>
      </c>
      <c r="D9" s="31">
        <v>10073</v>
      </c>
      <c r="E9" s="31">
        <v>2281</v>
      </c>
      <c r="F9" s="31">
        <v>2256</v>
      </c>
      <c r="G9" s="31">
        <v>2187</v>
      </c>
      <c r="H9" s="31">
        <f>I9-SUM(E9:G9)</f>
        <v>2254</v>
      </c>
      <c r="I9" s="18">
        <f>'Recast Segment Financials'!I25</f>
        <v>8978</v>
      </c>
      <c r="J9" s="7"/>
      <c r="L9" s="33"/>
    </row>
    <row r="10" spans="1:12" s="25" customFormat="1" x14ac:dyDescent="0.25">
      <c r="B10" s="6"/>
      <c r="C10" s="2" t="s">
        <v>31</v>
      </c>
      <c r="D10" s="19">
        <f t="shared" ref="D10:I10" si="0">SUM(D8:D9)</f>
        <v>136341</v>
      </c>
      <c r="E10" s="19">
        <f t="shared" si="0"/>
        <v>34476</v>
      </c>
      <c r="F10" s="19">
        <f t="shared" si="0"/>
        <v>40190</v>
      </c>
      <c r="G10" s="19">
        <f>SUM(G8:G9)</f>
        <v>39392</v>
      </c>
      <c r="H10" s="19">
        <f t="shared" si="0"/>
        <v>43999</v>
      </c>
      <c r="I10" s="19">
        <f t="shared" si="0"/>
        <v>158057</v>
      </c>
      <c r="J10" s="7"/>
      <c r="L10" s="33"/>
    </row>
    <row r="11" spans="1:12" s="25" customFormat="1" ht="9" customHeight="1" x14ac:dyDescent="0.25">
      <c r="B11" s="6"/>
      <c r="J11" s="7"/>
      <c r="L11" s="33"/>
    </row>
    <row r="12" spans="1:12" s="25" customFormat="1" x14ac:dyDescent="0.25">
      <c r="B12" s="6"/>
      <c r="C12" s="28" t="s">
        <v>32</v>
      </c>
      <c r="D12" s="29" t="s">
        <v>1</v>
      </c>
      <c r="E12" s="29" t="s">
        <v>2</v>
      </c>
      <c r="F12" s="29" t="s">
        <v>3</v>
      </c>
      <c r="G12" s="29" t="s">
        <v>4</v>
      </c>
      <c r="H12" s="29" t="s">
        <v>5</v>
      </c>
      <c r="I12" s="29" t="s">
        <v>6</v>
      </c>
      <c r="J12" s="7"/>
      <c r="L12" s="33"/>
    </row>
    <row r="13" spans="1:12" x14ac:dyDescent="0.25">
      <c r="B13" s="6"/>
      <c r="C13" s="25" t="s">
        <v>33</v>
      </c>
      <c r="D13" s="30">
        <v>114651</v>
      </c>
      <c r="E13" s="30">
        <v>29036</v>
      </c>
      <c r="F13" s="30">
        <v>33191</v>
      </c>
      <c r="G13" s="30">
        <v>34354</v>
      </c>
      <c r="H13" s="30">
        <f>I13-SUM(E13:G13)</f>
        <v>37816</v>
      </c>
      <c r="I13" s="30">
        <v>134397</v>
      </c>
      <c r="J13" s="7"/>
    </row>
    <row r="14" spans="1:12" x14ac:dyDescent="0.25">
      <c r="B14" s="6"/>
      <c r="C14" s="25" t="s">
        <v>34</v>
      </c>
      <c r="D14" s="31">
        <v>11915</v>
      </c>
      <c r="E14" s="31">
        <v>2740</v>
      </c>
      <c r="F14" s="31">
        <v>2759</v>
      </c>
      <c r="G14" s="31">
        <v>2847</v>
      </c>
      <c r="H14" s="31">
        <f>I14-SUM(E14:G14)</f>
        <v>2542</v>
      </c>
      <c r="I14" s="31">
        <v>10888</v>
      </c>
      <c r="J14" s="7"/>
    </row>
    <row r="15" spans="1:12" x14ac:dyDescent="0.25">
      <c r="B15" s="6"/>
      <c r="C15" s="25" t="s">
        <v>35</v>
      </c>
      <c r="D15" s="31">
        <v>5252</v>
      </c>
      <c r="E15" s="31">
        <v>1357</v>
      </c>
      <c r="F15" s="31">
        <v>1372</v>
      </c>
      <c r="G15" s="31">
        <v>1687</v>
      </c>
      <c r="H15" s="31">
        <f>I15-SUM(E15:G15)</f>
        <v>2080</v>
      </c>
      <c r="I15" s="31">
        <v>6496</v>
      </c>
      <c r="J15" s="7"/>
    </row>
    <row r="16" spans="1:12" x14ac:dyDescent="0.25">
      <c r="B16" s="6"/>
      <c r="C16" s="2" t="s">
        <v>36</v>
      </c>
      <c r="D16" s="19" cm="1">
        <f t="array" ref="D16:I16">D13:I13+D14:I14+D15:I15</f>
        <v>131818</v>
      </c>
      <c r="E16" s="19">
        <v>33133</v>
      </c>
      <c r="F16" s="19">
        <v>37322</v>
      </c>
      <c r="G16" s="19">
        <v>38888</v>
      </c>
      <c r="H16" s="19">
        <v>42438</v>
      </c>
      <c r="I16" s="19">
        <v>151781</v>
      </c>
      <c r="J16" s="7"/>
    </row>
    <row r="17" spans="2:10" ht="9" customHeight="1" x14ac:dyDescent="0.25">
      <c r="B17" s="6"/>
      <c r="D17" s="31"/>
      <c r="E17" s="49"/>
      <c r="F17" s="49"/>
      <c r="G17" s="49"/>
      <c r="H17" s="49"/>
      <c r="I17" s="49"/>
      <c r="J17" s="7"/>
    </row>
    <row r="18" spans="2:10" x14ac:dyDescent="0.25">
      <c r="B18" s="6"/>
      <c r="C18" s="51" t="s">
        <v>37</v>
      </c>
      <c r="D18" s="52" cm="1">
        <f t="array" ref="D18:I18">D10:I10-_xlfn.ANCHORARRAY(D16)</f>
        <v>4523</v>
      </c>
      <c r="E18" s="52">
        <v>1343</v>
      </c>
      <c r="F18" s="52">
        <v>2868</v>
      </c>
      <c r="G18" s="52">
        <v>504</v>
      </c>
      <c r="H18" s="52">
        <v>1561</v>
      </c>
      <c r="I18" s="52">
        <v>6276</v>
      </c>
      <c r="J18" s="7"/>
    </row>
    <row r="19" spans="2:10" x14ac:dyDescent="0.25">
      <c r="B19" s="6"/>
      <c r="C19" s="25" t="s">
        <v>38</v>
      </c>
      <c r="D19" s="31">
        <v>1803</v>
      </c>
      <c r="E19" s="31">
        <v>308</v>
      </c>
      <c r="F19" s="31">
        <v>312</v>
      </c>
      <c r="G19" s="31">
        <v>321</v>
      </c>
      <c r="H19" s="31">
        <f t="shared" ref="H19:H25" si="1">I19-SUM(E19:G19)</f>
        <v>318</v>
      </c>
      <c r="I19" s="31">
        <v>1259</v>
      </c>
      <c r="J19" s="7"/>
    </row>
    <row r="20" spans="2:10" x14ac:dyDescent="0.25">
      <c r="B20" s="6"/>
      <c r="C20" s="25" t="s">
        <v>39</v>
      </c>
      <c r="D20" s="31">
        <v>14733</v>
      </c>
      <c r="E20" s="30">
        <v>-4850</v>
      </c>
      <c r="F20" s="30">
        <v>-1823</v>
      </c>
      <c r="G20" s="30">
        <v>1318</v>
      </c>
      <c r="H20" s="31">
        <f t="shared" si="1"/>
        <v>205</v>
      </c>
      <c r="I20" s="31">
        <v>-5150</v>
      </c>
      <c r="J20" s="7"/>
    </row>
    <row r="21" spans="2:10" x14ac:dyDescent="0.25">
      <c r="B21" s="6"/>
      <c r="C21" s="25" t="s">
        <v>40</v>
      </c>
      <c r="D21" s="31">
        <v>327</v>
      </c>
      <c r="E21" s="31">
        <v>-33</v>
      </c>
      <c r="F21" s="31">
        <v>58</v>
      </c>
      <c r="G21" s="31">
        <v>-2626</v>
      </c>
      <c r="H21" s="31">
        <f t="shared" si="1"/>
        <v>-282</v>
      </c>
      <c r="I21" s="31">
        <v>-2883</v>
      </c>
      <c r="J21" s="7"/>
    </row>
    <row r="22" spans="2:10" x14ac:dyDescent="0.25">
      <c r="B22" s="6"/>
      <c r="C22" s="2" t="s">
        <v>64</v>
      </c>
      <c r="D22" s="19" cm="1">
        <f t="array" ref="D22:I22">_xlfn.ANCHORARRAY(D18)-D19:I19+D20:I20+D21:I21</f>
        <v>17780</v>
      </c>
      <c r="E22" s="19">
        <v>-3848</v>
      </c>
      <c r="F22" s="19">
        <v>791</v>
      </c>
      <c r="G22" s="19">
        <v>-1125</v>
      </c>
      <c r="H22" s="19">
        <v>1166</v>
      </c>
      <c r="I22" s="19">
        <v>-3016</v>
      </c>
      <c r="J22" s="7"/>
    </row>
    <row r="23" spans="2:10" x14ac:dyDescent="0.25">
      <c r="B23" s="6"/>
      <c r="C23" s="25" t="s">
        <v>41</v>
      </c>
      <c r="D23" s="31">
        <v>-130</v>
      </c>
      <c r="E23" s="31">
        <v>-729</v>
      </c>
      <c r="F23" s="31">
        <v>153</v>
      </c>
      <c r="G23" s="31">
        <v>-195</v>
      </c>
      <c r="H23" s="31">
        <f t="shared" si="1"/>
        <v>-93</v>
      </c>
      <c r="I23" s="31">
        <v>-864</v>
      </c>
      <c r="J23" s="7"/>
    </row>
    <row r="24" spans="2:10" x14ac:dyDescent="0.25">
      <c r="B24" s="6"/>
      <c r="C24" s="2" t="s">
        <v>42</v>
      </c>
      <c r="D24" s="19" cm="1">
        <f t="array" ref="D24:I24">_xlfn.ANCHORARRAY(D22)-D23:I23</f>
        <v>17910</v>
      </c>
      <c r="E24" s="19">
        <v>-3119</v>
      </c>
      <c r="F24" s="19">
        <v>638</v>
      </c>
      <c r="G24" s="19">
        <v>-930</v>
      </c>
      <c r="H24" s="19">
        <v>1259</v>
      </c>
      <c r="I24" s="19">
        <v>-2152</v>
      </c>
      <c r="J24" s="7"/>
    </row>
    <row r="25" spans="2:10" x14ac:dyDescent="0.25">
      <c r="B25" s="6"/>
      <c r="C25" s="25" t="s">
        <v>43</v>
      </c>
      <c r="D25" s="31">
        <v>-27</v>
      </c>
      <c r="E25" s="30">
        <v>-9</v>
      </c>
      <c r="F25" s="30">
        <v>-29</v>
      </c>
      <c r="G25" s="30">
        <v>-103</v>
      </c>
      <c r="H25" s="31">
        <f t="shared" si="1"/>
        <v>-30</v>
      </c>
      <c r="I25" s="31">
        <v>-171</v>
      </c>
      <c r="J25" s="7"/>
    </row>
    <row r="26" spans="2:10" x14ac:dyDescent="0.25">
      <c r="B26" s="6"/>
      <c r="C26" s="2" t="s">
        <v>44</v>
      </c>
      <c r="D26" s="19" cm="1">
        <f t="array" ref="D26:I26">_xlfn.ANCHORARRAY(D24)-D25:I25</f>
        <v>17937</v>
      </c>
      <c r="E26" s="19">
        <v>-3110</v>
      </c>
      <c r="F26" s="19">
        <v>667</v>
      </c>
      <c r="G26" s="19">
        <v>-827</v>
      </c>
      <c r="H26" s="19">
        <v>1289</v>
      </c>
      <c r="I26" s="19">
        <v>-1981</v>
      </c>
      <c r="J26" s="7"/>
    </row>
    <row r="27" spans="2:10" x14ac:dyDescent="0.25">
      <c r="B27" s="6"/>
      <c r="C27" s="120" t="s">
        <v>95</v>
      </c>
      <c r="D27" s="121">
        <f>D26/D10</f>
        <v>0.13155983893326292</v>
      </c>
      <c r="E27" s="121">
        <f t="shared" ref="E27:I27" si="2">E26/E10</f>
        <v>-9.0207680705418264E-2</v>
      </c>
      <c r="F27" s="121">
        <f t="shared" si="2"/>
        <v>1.6596168201045036E-2</v>
      </c>
      <c r="G27" s="121">
        <f t="shared" si="2"/>
        <v>-2.0994110479285136E-2</v>
      </c>
      <c r="H27" s="121">
        <f t="shared" si="2"/>
        <v>2.9296120366371962E-2</v>
      </c>
      <c r="I27" s="121">
        <f t="shared" si="2"/>
        <v>-1.2533453121342301E-2</v>
      </c>
      <c r="J27" s="7"/>
    </row>
    <row r="28" spans="2:10" ht="9" customHeight="1" x14ac:dyDescent="0.25">
      <c r="B28" s="6"/>
      <c r="J28" s="7"/>
    </row>
    <row r="29" spans="2:10" x14ac:dyDescent="0.25">
      <c r="B29" s="6"/>
      <c r="C29" s="28" t="s">
        <v>26</v>
      </c>
      <c r="D29" s="29" t="s">
        <v>1</v>
      </c>
      <c r="E29" s="29" t="s">
        <v>2</v>
      </c>
      <c r="F29" s="29" t="s">
        <v>3</v>
      </c>
      <c r="G29" s="29" t="s">
        <v>4</v>
      </c>
      <c r="H29" s="29" t="s">
        <v>5</v>
      </c>
      <c r="I29" s="29" t="s">
        <v>6</v>
      </c>
      <c r="J29" s="7"/>
    </row>
    <row r="30" spans="2:10" x14ac:dyDescent="0.25">
      <c r="B30" s="6"/>
      <c r="C30" s="25" t="s">
        <v>64</v>
      </c>
      <c r="D30" s="30" cm="1">
        <f t="array" ref="D30:I30">_xlfn.ANCHORARRAY(D22)</f>
        <v>17780</v>
      </c>
      <c r="E30" s="30">
        <v>-3848</v>
      </c>
      <c r="F30" s="30">
        <v>791</v>
      </c>
      <c r="G30" s="30">
        <v>-1125</v>
      </c>
      <c r="H30" s="30">
        <v>1166</v>
      </c>
      <c r="I30" s="30">
        <v>-3016</v>
      </c>
      <c r="J30" s="7"/>
    </row>
    <row r="31" spans="2:10" x14ac:dyDescent="0.25">
      <c r="B31" s="6"/>
      <c r="C31" s="25" t="s">
        <v>45</v>
      </c>
      <c r="D31" s="18">
        <v>9583</v>
      </c>
      <c r="E31" s="18">
        <v>-5866</v>
      </c>
      <c r="F31" s="18">
        <v>-2619</v>
      </c>
      <c r="G31" s="18">
        <v>-2607</v>
      </c>
      <c r="H31" s="18">
        <v>-1080</v>
      </c>
      <c r="I31" s="31">
        <v>-12172</v>
      </c>
      <c r="J31" s="7"/>
    </row>
    <row r="32" spans="2:10" x14ac:dyDescent="0.25">
      <c r="B32" s="6"/>
      <c r="C32" s="25" t="s">
        <v>72</v>
      </c>
      <c r="D32" s="18">
        <v>-1803</v>
      </c>
      <c r="E32" s="18">
        <v>-308</v>
      </c>
      <c r="F32" s="18">
        <v>-312</v>
      </c>
      <c r="G32" s="18">
        <v>-321</v>
      </c>
      <c r="H32" s="18">
        <v>-318</v>
      </c>
      <c r="I32" s="31">
        <v>-1259</v>
      </c>
      <c r="J32" s="7"/>
    </row>
    <row r="33" spans="2:10" x14ac:dyDescent="0.25">
      <c r="B33" s="6"/>
      <c r="C33" s="2" t="s">
        <v>26</v>
      </c>
      <c r="D33" s="19" cm="1">
        <f t="array" ref="D33:I33">_xlfn.ANCHORARRAY(D30)-D31:I31-D32:I32</f>
        <v>10000</v>
      </c>
      <c r="E33" s="19">
        <v>2326</v>
      </c>
      <c r="F33" s="19">
        <v>3722</v>
      </c>
      <c r="G33" s="19">
        <v>1803</v>
      </c>
      <c r="H33" s="19">
        <v>2564</v>
      </c>
      <c r="I33" s="19">
        <v>10415</v>
      </c>
      <c r="J33" s="7"/>
    </row>
    <row r="34" spans="2:10" x14ac:dyDescent="0.25">
      <c r="B34" s="6"/>
      <c r="C34" s="118" t="s">
        <v>46</v>
      </c>
      <c r="D34" s="119" cm="1">
        <f t="array" ref="D34:I34">IFERROR(_xlfn.ANCHORARRAY(D33)/D10:I10,"")</f>
        <v>7.3345508687775507E-2</v>
      </c>
      <c r="E34" s="119">
        <v>6.7467223575820856E-2</v>
      </c>
      <c r="F34" s="119">
        <v>9.2610102015426729E-2</v>
      </c>
      <c r="G34" s="119">
        <v>4.5770714865962632E-2</v>
      </c>
      <c r="H34" s="119">
        <v>5.8274051682992795E-2</v>
      </c>
      <c r="I34" s="119">
        <v>6.5893949651075243E-2</v>
      </c>
      <c r="J34" s="7"/>
    </row>
    <row r="35" spans="2:10" ht="9" customHeight="1" thickBot="1" x14ac:dyDescent="0.3">
      <c r="B35" s="22"/>
      <c r="C35" s="23"/>
      <c r="D35" s="23"/>
      <c r="E35" s="23"/>
      <c r="F35" s="23"/>
      <c r="G35" s="23"/>
      <c r="H35" s="23"/>
      <c r="I35" s="23"/>
      <c r="J35" s="24"/>
    </row>
  </sheetData>
  <sheetProtection algorithmName="SHA-512" hashValue="UIAnLo/feUOBNEvCIcQbnmd3duiCkct8A7vnZ4MD0GnoNSCBZOeZ3en1AQYyUxRkKS4apnB66OdBvRCGPzwBzQ==" saltValue="/UyPz3OvDqosyycXXdYyYw==" spinCount="100000" sheet="1" objects="1" scenarios="1"/>
  <mergeCells count="2">
    <mergeCell ref="C3:I3"/>
    <mergeCell ref="C5:I5"/>
  </mergeCells>
  <pageMargins left="0.5" right="0.5" top="0.75" bottom="0.75" header="0.3" footer="0.3"/>
  <pageSetup fitToWidth="0" fitToHeight="0" orientation="portrait" r:id="rId1"/>
  <ignoredErrors>
    <ignoredError sqref="H9 H13:H15 H19:H21 H23 H25"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93CD5-75AD-43FF-95C3-31CB9CE19FC7}">
  <dimension ref="A1:U57"/>
  <sheetViews>
    <sheetView showGridLines="0" zoomScaleNormal="100" workbookViewId="0"/>
  </sheetViews>
  <sheetFormatPr defaultColWidth="9.26953125" defaultRowHeight="10.5" x14ac:dyDescent="0.25"/>
  <cols>
    <col min="1" max="1" width="2.81640625" style="25" customWidth="1"/>
    <col min="2" max="2" width="1.90625" style="25" customWidth="1"/>
    <col min="3" max="3" width="28.54296875" style="25" customWidth="1"/>
    <col min="4" max="4" width="6.7265625" style="25" customWidth="1"/>
    <col min="5" max="5" width="0.54296875" style="25" customWidth="1"/>
    <col min="6" max="6" width="6.7265625" style="25" customWidth="1"/>
    <col min="7" max="7" width="0.54296875" style="25" customWidth="1"/>
    <col min="8" max="8" width="6.7265625" style="25" customWidth="1"/>
    <col min="9" max="9" width="0.54296875" style="25" customWidth="1"/>
    <col min="10" max="10" width="6.7265625" style="25" customWidth="1"/>
    <col min="11" max="11" width="0.54296875" style="25" customWidth="1"/>
    <col min="12" max="12" width="6.7265625" style="25" customWidth="1"/>
    <col min="13" max="13" width="0.54296875" style="25" customWidth="1"/>
    <col min="14" max="14" width="6.7265625" style="25" customWidth="1"/>
    <col min="15" max="15" width="0.54296875" style="25" customWidth="1"/>
    <col min="16" max="16" width="6.7265625" style="25" customWidth="1"/>
    <col min="17" max="17" width="0.54296875" style="25" customWidth="1"/>
    <col min="18" max="18" width="6.7265625" style="25" customWidth="1"/>
    <col min="19" max="19" width="0.54296875" style="25" customWidth="1"/>
    <col min="20" max="20" width="6.7265625" style="25" customWidth="1"/>
    <col min="21" max="21" width="1.90625" style="25" customWidth="1"/>
    <col min="22" max="22" width="2.81640625" style="33" customWidth="1"/>
    <col min="23" max="16384" width="9.26953125" style="33"/>
  </cols>
  <sheetData>
    <row r="1" spans="2:21" ht="10.75" thickBot="1" x14ac:dyDescent="0.3"/>
    <row r="2" spans="2:21" ht="9" customHeight="1" thickBot="1" x14ac:dyDescent="0.3">
      <c r="B2" s="3"/>
      <c r="C2" s="4"/>
      <c r="D2" s="4"/>
      <c r="E2" s="4"/>
      <c r="F2" s="4"/>
      <c r="G2" s="4"/>
      <c r="H2" s="4"/>
      <c r="I2" s="4"/>
      <c r="J2" s="4"/>
      <c r="K2" s="4"/>
      <c r="L2" s="4"/>
      <c r="M2" s="4"/>
      <c r="N2" s="4"/>
      <c r="O2" s="4"/>
      <c r="P2" s="4"/>
      <c r="Q2" s="4"/>
      <c r="R2" s="4"/>
      <c r="S2" s="4"/>
      <c r="T2" s="4"/>
      <c r="U2" s="5"/>
    </row>
    <row r="3" spans="2:21" ht="13.5" thickBot="1" x14ac:dyDescent="0.3">
      <c r="B3" s="6"/>
      <c r="C3" s="125" t="s">
        <v>74</v>
      </c>
      <c r="D3" s="126"/>
      <c r="E3" s="126"/>
      <c r="F3" s="126"/>
      <c r="G3" s="126"/>
      <c r="H3" s="126"/>
      <c r="I3" s="126"/>
      <c r="J3" s="126"/>
      <c r="K3" s="126"/>
      <c r="L3" s="126"/>
      <c r="M3" s="126"/>
      <c r="N3" s="126"/>
      <c r="O3" s="126"/>
      <c r="P3" s="126"/>
      <c r="Q3" s="126"/>
      <c r="R3" s="126"/>
      <c r="S3" s="126"/>
      <c r="T3" s="127"/>
      <c r="U3" s="7"/>
    </row>
    <row r="4" spans="2:21" ht="9" customHeight="1" x14ac:dyDescent="0.25">
      <c r="B4" s="6"/>
      <c r="C4" s="26"/>
      <c r="D4" s="26"/>
      <c r="E4" s="26"/>
      <c r="F4" s="26"/>
      <c r="G4" s="26"/>
      <c r="H4" s="26"/>
      <c r="I4" s="26"/>
      <c r="J4" s="26"/>
      <c r="K4" s="26"/>
      <c r="L4" s="26"/>
      <c r="M4" s="26"/>
      <c r="N4" s="26"/>
      <c r="O4" s="26"/>
      <c r="P4" s="26"/>
      <c r="Q4" s="26"/>
      <c r="R4" s="26"/>
      <c r="S4" s="26"/>
      <c r="T4" s="26"/>
      <c r="U4" s="7"/>
    </row>
    <row r="5" spans="2:21" ht="12.5" customHeight="1" x14ac:dyDescent="0.25">
      <c r="B5" s="8"/>
      <c r="C5" s="147" t="s">
        <v>98</v>
      </c>
      <c r="D5" s="147"/>
      <c r="E5" s="147"/>
      <c r="F5" s="147"/>
      <c r="G5" s="147"/>
      <c r="H5" s="147"/>
      <c r="I5" s="147"/>
      <c r="J5" s="147"/>
      <c r="K5" s="147"/>
      <c r="L5" s="147"/>
      <c r="M5" s="147"/>
      <c r="N5" s="147"/>
      <c r="O5" s="147"/>
      <c r="P5" s="147"/>
      <c r="Q5" s="147"/>
      <c r="R5" s="147"/>
      <c r="S5" s="147"/>
      <c r="T5" s="147"/>
      <c r="U5" s="7"/>
    </row>
    <row r="6" spans="2:21" x14ac:dyDescent="0.25">
      <c r="B6" s="8"/>
      <c r="C6" s="148" t="s">
        <v>99</v>
      </c>
      <c r="D6" s="148"/>
      <c r="E6" s="148"/>
      <c r="F6" s="148"/>
      <c r="G6" s="148"/>
      <c r="H6" s="148"/>
      <c r="I6" s="148"/>
      <c r="J6" s="148"/>
      <c r="K6" s="148"/>
      <c r="L6" s="148"/>
      <c r="M6" s="148"/>
      <c r="N6" s="148"/>
      <c r="O6" s="148"/>
      <c r="P6" s="148"/>
      <c r="Q6" s="148"/>
      <c r="R6" s="148"/>
      <c r="S6" s="148"/>
      <c r="T6" s="148"/>
      <c r="U6" s="7" t="s">
        <v>100</v>
      </c>
    </row>
    <row r="7" spans="2:21" ht="12.5" customHeight="1" x14ac:dyDescent="0.25">
      <c r="B7" s="8" t="s">
        <v>59</v>
      </c>
      <c r="C7" s="147" t="s">
        <v>101</v>
      </c>
      <c r="D7" s="147"/>
      <c r="E7" s="147"/>
      <c r="F7" s="147"/>
      <c r="G7" s="147"/>
      <c r="H7" s="147"/>
      <c r="I7" s="147"/>
      <c r="J7" s="147"/>
      <c r="K7" s="147"/>
      <c r="L7" s="147"/>
      <c r="M7" s="147"/>
      <c r="N7" s="147"/>
      <c r="O7" s="147"/>
      <c r="P7" s="147"/>
      <c r="Q7" s="147"/>
      <c r="R7" s="147"/>
      <c r="S7" s="147"/>
      <c r="T7" s="147"/>
      <c r="U7" s="7"/>
    </row>
    <row r="8" spans="2:21" ht="12.5" customHeight="1" x14ac:dyDescent="0.25">
      <c r="B8" s="8"/>
      <c r="C8" s="148" t="s">
        <v>105</v>
      </c>
      <c r="D8" s="148"/>
      <c r="E8" s="148"/>
      <c r="F8" s="148"/>
      <c r="G8" s="148"/>
      <c r="H8" s="148"/>
      <c r="I8" s="148"/>
      <c r="J8" s="148"/>
      <c r="K8" s="148"/>
      <c r="L8" s="148"/>
      <c r="M8" s="148"/>
      <c r="N8" s="148"/>
      <c r="O8" s="148"/>
      <c r="P8" s="148"/>
      <c r="Q8" s="148"/>
      <c r="R8" s="148"/>
      <c r="S8" s="148"/>
      <c r="T8" s="148"/>
      <c r="U8" s="7"/>
    </row>
    <row r="9" spans="2:21" ht="12.5" customHeight="1" x14ac:dyDescent="0.25">
      <c r="B9" s="6"/>
      <c r="C9" s="147" t="s">
        <v>87</v>
      </c>
      <c r="D9" s="147"/>
      <c r="E9" s="147"/>
      <c r="F9" s="147"/>
      <c r="G9" s="147"/>
      <c r="H9" s="147"/>
      <c r="I9" s="147"/>
      <c r="J9" s="147"/>
      <c r="K9" s="147"/>
      <c r="L9" s="147"/>
      <c r="M9" s="147"/>
      <c r="N9" s="147"/>
      <c r="O9" s="147"/>
      <c r="P9" s="147"/>
      <c r="Q9" s="147"/>
      <c r="R9" s="147"/>
      <c r="S9" s="147"/>
      <c r="T9" s="147"/>
      <c r="U9" s="7"/>
    </row>
    <row r="10" spans="2:21" ht="12.5" customHeight="1" x14ac:dyDescent="0.25">
      <c r="B10" s="6"/>
      <c r="C10" s="148" t="s">
        <v>91</v>
      </c>
      <c r="D10" s="148"/>
      <c r="E10" s="148"/>
      <c r="F10" s="148"/>
      <c r="G10" s="148"/>
      <c r="H10" s="148"/>
      <c r="I10" s="148"/>
      <c r="J10" s="148"/>
      <c r="K10" s="148"/>
      <c r="L10" s="148"/>
      <c r="M10" s="148"/>
      <c r="N10" s="148"/>
      <c r="O10" s="148"/>
      <c r="P10" s="148"/>
      <c r="Q10" s="148"/>
      <c r="R10" s="148"/>
      <c r="S10" s="148"/>
      <c r="T10" s="148"/>
      <c r="U10" s="7"/>
    </row>
    <row r="11" spans="2:21" ht="12.5" customHeight="1" x14ac:dyDescent="0.25">
      <c r="B11" s="6"/>
      <c r="C11" s="148" t="s">
        <v>92</v>
      </c>
      <c r="D11" s="148"/>
      <c r="E11" s="148"/>
      <c r="F11" s="148"/>
      <c r="G11" s="148"/>
      <c r="H11" s="148"/>
      <c r="I11" s="148"/>
      <c r="J11" s="148"/>
      <c r="K11" s="148"/>
      <c r="L11" s="148"/>
      <c r="M11" s="148"/>
      <c r="N11" s="148"/>
      <c r="O11" s="148"/>
      <c r="P11" s="148"/>
      <c r="Q11" s="148"/>
      <c r="R11" s="148"/>
      <c r="S11" s="148"/>
      <c r="T11" s="148"/>
      <c r="U11" s="7"/>
    </row>
    <row r="12" spans="2:21" ht="12.5" customHeight="1" x14ac:dyDescent="0.25">
      <c r="B12" s="6"/>
      <c r="C12" s="148" t="s">
        <v>139</v>
      </c>
      <c r="D12" s="148"/>
      <c r="E12" s="148"/>
      <c r="F12" s="148"/>
      <c r="G12" s="148"/>
      <c r="H12" s="148"/>
      <c r="I12" s="148"/>
      <c r="J12" s="148"/>
      <c r="K12" s="148"/>
      <c r="L12" s="148"/>
      <c r="M12" s="148"/>
      <c r="N12" s="148"/>
      <c r="O12" s="148"/>
      <c r="P12" s="148"/>
      <c r="Q12" s="148"/>
      <c r="R12" s="148"/>
      <c r="S12" s="148"/>
      <c r="T12" s="148"/>
      <c r="U12" s="7"/>
    </row>
    <row r="13" spans="2:21" ht="12.5" customHeight="1" x14ac:dyDescent="0.25">
      <c r="B13" s="8"/>
      <c r="C13" s="149" t="s">
        <v>140</v>
      </c>
      <c r="D13" s="149"/>
      <c r="E13" s="149"/>
      <c r="F13" s="149"/>
      <c r="G13" s="149"/>
      <c r="H13" s="149"/>
      <c r="I13" s="149"/>
      <c r="J13" s="149"/>
      <c r="K13" s="149"/>
      <c r="L13" s="149"/>
      <c r="M13" s="149"/>
      <c r="N13" s="149"/>
      <c r="O13" s="149"/>
      <c r="P13" s="149"/>
      <c r="Q13" s="149"/>
      <c r="R13" s="149"/>
      <c r="S13" s="149"/>
      <c r="T13" s="149"/>
      <c r="U13" s="7"/>
    </row>
    <row r="14" spans="2:21" ht="12.5" customHeight="1" x14ac:dyDescent="0.25">
      <c r="B14" s="8"/>
      <c r="C14" s="93" t="s">
        <v>141</v>
      </c>
      <c r="D14" s="92"/>
      <c r="E14" s="92"/>
      <c r="F14" s="92"/>
      <c r="G14" s="92"/>
      <c r="H14" s="92"/>
      <c r="I14" s="92"/>
      <c r="J14" s="92"/>
      <c r="K14" s="92"/>
      <c r="L14" s="92"/>
      <c r="M14" s="92"/>
      <c r="N14" s="92"/>
      <c r="O14" s="92"/>
      <c r="P14" s="92"/>
      <c r="Q14" s="92"/>
      <c r="R14" s="92"/>
      <c r="S14" s="92"/>
      <c r="T14" s="92"/>
      <c r="U14" s="7"/>
    </row>
    <row r="15" spans="2:21" ht="9" customHeight="1" x14ac:dyDescent="0.25">
      <c r="B15" s="6"/>
      <c r="C15" s="53"/>
      <c r="D15" s="53"/>
      <c r="E15" s="53"/>
      <c r="F15" s="53"/>
      <c r="G15" s="53"/>
      <c r="H15" s="53"/>
      <c r="I15" s="53"/>
      <c r="J15" s="53"/>
      <c r="K15" s="53"/>
      <c r="L15" s="53"/>
      <c r="M15" s="53"/>
      <c r="N15" s="53"/>
      <c r="O15" s="53"/>
      <c r="P15" s="53"/>
      <c r="Q15" s="53"/>
      <c r="R15" s="53"/>
      <c r="S15" s="53"/>
      <c r="T15" s="53"/>
      <c r="U15" s="7"/>
    </row>
    <row r="16" spans="2:21" x14ac:dyDescent="0.25">
      <c r="B16" s="6"/>
      <c r="C16" s="54" t="s">
        <v>103</v>
      </c>
      <c r="D16" s="54"/>
      <c r="E16" s="54"/>
      <c r="F16" s="53"/>
      <c r="G16" s="53"/>
      <c r="H16" s="53"/>
      <c r="I16" s="53"/>
      <c r="J16" s="53"/>
      <c r="K16" s="53"/>
      <c r="L16" s="53"/>
      <c r="M16" s="53"/>
      <c r="N16" s="53"/>
      <c r="O16" s="53"/>
      <c r="P16" s="53"/>
      <c r="Q16" s="54"/>
      <c r="R16" s="54"/>
      <c r="S16" s="54"/>
      <c r="T16" s="54"/>
      <c r="U16" s="7"/>
    </row>
    <row r="17" spans="2:21" ht="9" customHeight="1" x14ac:dyDescent="0.25">
      <c r="B17" s="6"/>
      <c r="C17" s="53"/>
      <c r="D17" s="53"/>
      <c r="E17" s="53"/>
      <c r="F17" s="53"/>
      <c r="G17" s="53"/>
      <c r="H17" s="53"/>
      <c r="I17" s="53"/>
      <c r="J17" s="53"/>
      <c r="K17" s="53"/>
      <c r="L17" s="53"/>
      <c r="M17" s="53"/>
      <c r="N17" s="53"/>
      <c r="O17" s="53"/>
      <c r="P17" s="53"/>
      <c r="Q17" s="53"/>
      <c r="R17" s="53"/>
      <c r="S17" s="53"/>
      <c r="T17" s="53"/>
      <c r="U17" s="7"/>
    </row>
    <row r="18" spans="2:21" x14ac:dyDescent="0.25">
      <c r="B18" s="6"/>
      <c r="C18" s="54" t="s">
        <v>88</v>
      </c>
      <c r="D18" s="54"/>
      <c r="E18" s="54"/>
      <c r="F18" s="53"/>
      <c r="G18" s="53"/>
      <c r="H18" s="53"/>
      <c r="I18" s="53"/>
      <c r="J18" s="53"/>
      <c r="K18" s="53"/>
      <c r="L18" s="53"/>
      <c r="M18" s="53"/>
      <c r="N18" s="53"/>
      <c r="O18" s="53"/>
      <c r="P18" s="53"/>
      <c r="Q18" s="54"/>
      <c r="R18" s="54"/>
      <c r="S18" s="54"/>
      <c r="T18" s="54"/>
      <c r="U18" s="7"/>
    </row>
    <row r="19" spans="2:21" ht="9" customHeight="1" x14ac:dyDescent="0.25">
      <c r="B19" s="6"/>
      <c r="C19" s="53"/>
      <c r="D19" s="53"/>
      <c r="E19" s="53"/>
      <c r="F19" s="53"/>
      <c r="G19" s="53"/>
      <c r="H19" s="53"/>
      <c r="I19" s="53"/>
      <c r="J19" s="53"/>
      <c r="K19" s="53"/>
      <c r="L19" s="53"/>
      <c r="M19" s="53"/>
      <c r="N19" s="53"/>
      <c r="O19" s="53"/>
      <c r="P19" s="53"/>
      <c r="Q19" s="53"/>
      <c r="R19" s="53"/>
      <c r="S19" s="53"/>
      <c r="T19" s="53"/>
      <c r="U19" s="7"/>
    </row>
    <row r="20" spans="2:21" x14ac:dyDescent="0.25">
      <c r="B20" s="6"/>
      <c r="C20" s="144" t="s">
        <v>89</v>
      </c>
      <c r="D20" s="144"/>
      <c r="E20" s="144"/>
      <c r="F20" s="144"/>
      <c r="G20" s="144"/>
      <c r="H20" s="144"/>
      <c r="I20" s="144"/>
      <c r="J20" s="144"/>
      <c r="K20" s="144"/>
      <c r="L20" s="144"/>
      <c r="M20" s="144"/>
      <c r="N20" s="144"/>
      <c r="O20" s="144"/>
      <c r="P20" s="144"/>
      <c r="Q20" s="144"/>
      <c r="R20" s="144"/>
      <c r="S20" s="144"/>
      <c r="T20" s="144"/>
      <c r="U20" s="7"/>
    </row>
    <row r="21" spans="2:21" ht="9" customHeight="1" x14ac:dyDescent="0.25">
      <c r="B21" s="6"/>
      <c r="C21" s="55"/>
      <c r="D21" s="55"/>
      <c r="E21" s="55"/>
      <c r="F21" s="53"/>
      <c r="G21" s="53"/>
      <c r="H21" s="53"/>
      <c r="I21" s="53"/>
      <c r="J21" s="53"/>
      <c r="K21" s="53"/>
      <c r="L21" s="53"/>
      <c r="M21" s="53"/>
      <c r="N21" s="53"/>
      <c r="O21" s="53"/>
      <c r="P21" s="53"/>
      <c r="Q21" s="55"/>
      <c r="R21" s="55"/>
      <c r="S21" s="55"/>
      <c r="T21" s="55"/>
      <c r="U21" s="7"/>
    </row>
    <row r="22" spans="2:21" x14ac:dyDescent="0.25">
      <c r="B22" s="6"/>
      <c r="C22" s="33"/>
      <c r="D22" s="33"/>
      <c r="E22" s="33"/>
      <c r="H22" s="145" t="s">
        <v>61</v>
      </c>
      <c r="I22" s="145"/>
      <c r="J22" s="145"/>
      <c r="K22" s="145"/>
      <c r="L22" s="145"/>
      <c r="M22" s="145"/>
      <c r="N22" s="145"/>
      <c r="O22" s="56"/>
      <c r="P22" s="33"/>
      <c r="Q22" s="56"/>
      <c r="R22" s="33"/>
      <c r="S22" s="33"/>
      <c r="T22" s="33"/>
      <c r="U22" s="7"/>
    </row>
    <row r="23" spans="2:21" x14ac:dyDescent="0.25">
      <c r="B23" s="6"/>
      <c r="C23" s="33"/>
      <c r="D23" s="33"/>
      <c r="E23" s="33"/>
      <c r="H23" s="145" t="s">
        <v>62</v>
      </c>
      <c r="I23" s="145"/>
      <c r="J23" s="145"/>
      <c r="K23" s="56"/>
      <c r="L23" s="145" t="s">
        <v>63</v>
      </c>
      <c r="M23" s="145"/>
      <c r="N23" s="145"/>
      <c r="O23" s="56"/>
      <c r="P23" s="145" t="s">
        <v>51</v>
      </c>
      <c r="Q23" s="145"/>
      <c r="R23" s="145"/>
      <c r="S23" s="33"/>
      <c r="T23" s="33"/>
      <c r="U23" s="7"/>
    </row>
    <row r="24" spans="2:21" x14ac:dyDescent="0.25">
      <c r="B24" s="6"/>
      <c r="C24" s="57"/>
      <c r="D24" s="57"/>
      <c r="E24" s="57"/>
      <c r="H24" s="58">
        <v>2021</v>
      </c>
      <c r="I24" s="59"/>
      <c r="J24" s="58">
        <v>2022</v>
      </c>
      <c r="K24" s="59"/>
      <c r="L24" s="58">
        <v>2021</v>
      </c>
      <c r="M24" s="59"/>
      <c r="N24" s="58">
        <v>2022</v>
      </c>
      <c r="O24" s="59"/>
      <c r="P24" s="58">
        <v>2021</v>
      </c>
      <c r="Q24" s="59"/>
      <c r="R24" s="58">
        <v>2022</v>
      </c>
      <c r="S24" s="57"/>
      <c r="T24" s="33"/>
      <c r="U24" s="7"/>
    </row>
    <row r="25" spans="2:21" x14ac:dyDescent="0.25">
      <c r="B25" s="6"/>
      <c r="C25" s="150" t="s">
        <v>80</v>
      </c>
      <c r="D25" s="150"/>
      <c r="E25" s="150"/>
      <c r="F25" s="150"/>
      <c r="G25" s="150"/>
      <c r="H25" s="60"/>
      <c r="I25" s="59"/>
      <c r="J25" s="60"/>
      <c r="K25" s="59"/>
      <c r="L25" s="60"/>
      <c r="M25" s="59"/>
      <c r="N25" s="60"/>
      <c r="O25" s="59"/>
      <c r="P25" s="60"/>
      <c r="Q25" s="59"/>
      <c r="R25" s="60"/>
      <c r="S25" s="60"/>
      <c r="T25" s="33"/>
      <c r="U25" s="7"/>
    </row>
    <row r="26" spans="2:21" x14ac:dyDescent="0.25">
      <c r="B26" s="6"/>
      <c r="C26" s="151" t="s">
        <v>81</v>
      </c>
      <c r="D26" s="151"/>
      <c r="E26" s="151"/>
      <c r="F26" s="151"/>
      <c r="G26" s="151"/>
      <c r="H26" s="61">
        <v>2.9100000000000001E-2</v>
      </c>
      <c r="I26" s="61"/>
      <c r="J26" s="61">
        <v>5.5100000000000003E-2</v>
      </c>
      <c r="K26" s="61"/>
      <c r="L26" s="61">
        <v>1.7500000000000002E-2</v>
      </c>
      <c r="M26" s="61"/>
      <c r="N26" s="61">
        <v>4.4200000000000003E-2</v>
      </c>
      <c r="O26" s="61"/>
      <c r="P26" s="61">
        <v>2.9700000000000001E-2</v>
      </c>
      <c r="Q26" s="61"/>
      <c r="R26" s="61">
        <v>5.4800000000000001E-2</v>
      </c>
      <c r="S26" s="61"/>
      <c r="T26" s="33"/>
      <c r="U26" s="7"/>
    </row>
    <row r="27" spans="2:21" x14ac:dyDescent="0.25">
      <c r="B27" s="6"/>
      <c r="C27" s="144" t="s">
        <v>82</v>
      </c>
      <c r="D27" s="144"/>
      <c r="E27" s="144"/>
      <c r="F27" s="144"/>
      <c r="G27" s="144"/>
      <c r="H27" s="62">
        <v>3.5</v>
      </c>
      <c r="I27" s="62"/>
      <c r="J27" s="62">
        <v>3.7</v>
      </c>
      <c r="K27" s="62"/>
      <c r="L27" s="62">
        <v>3.19</v>
      </c>
      <c r="M27" s="62"/>
      <c r="N27" s="62">
        <v>3.42</v>
      </c>
      <c r="O27" s="62"/>
      <c r="P27" s="62">
        <v>3.46</v>
      </c>
      <c r="Q27" s="62"/>
      <c r="R27" s="62">
        <v>3.65</v>
      </c>
      <c r="S27" s="62"/>
      <c r="T27" s="33"/>
      <c r="U27" s="7"/>
    </row>
    <row r="28" spans="2:21" ht="21" x14ac:dyDescent="0.25">
      <c r="B28" s="8" t="s">
        <v>59</v>
      </c>
      <c r="C28" s="153" t="s">
        <v>83</v>
      </c>
      <c r="D28" s="153"/>
      <c r="E28" s="153"/>
      <c r="F28" s="153"/>
      <c r="G28" s="153"/>
      <c r="H28" s="63"/>
      <c r="I28" s="63"/>
      <c r="J28" s="63"/>
      <c r="K28" s="63"/>
      <c r="L28" s="63"/>
      <c r="M28" s="63"/>
      <c r="N28" s="63"/>
      <c r="O28" s="63"/>
      <c r="P28" s="63"/>
      <c r="Q28" s="63"/>
      <c r="R28" s="63"/>
      <c r="S28" s="63"/>
      <c r="T28" s="33"/>
      <c r="U28" s="7"/>
    </row>
    <row r="29" spans="2:21" x14ac:dyDescent="0.25">
      <c r="B29" s="6"/>
      <c r="C29" s="151" t="s">
        <v>84</v>
      </c>
      <c r="D29" s="151"/>
      <c r="E29" s="151"/>
      <c r="F29" s="151"/>
      <c r="G29" s="151"/>
      <c r="H29" s="61">
        <v>3.0200000000000001E-2</v>
      </c>
      <c r="I29" s="61"/>
      <c r="J29" s="61">
        <v>3.1199999999999999E-2</v>
      </c>
      <c r="K29" s="61"/>
      <c r="L29" s="61">
        <v>1.44E-2</v>
      </c>
      <c r="M29" s="61"/>
      <c r="N29" s="61">
        <v>1.78E-2</v>
      </c>
      <c r="O29" s="61"/>
      <c r="P29" s="61">
        <v>3.1399999999999997E-2</v>
      </c>
      <c r="Q29" s="61"/>
      <c r="R29" s="61">
        <v>3.27E-2</v>
      </c>
      <c r="S29" s="61"/>
      <c r="T29" s="33"/>
      <c r="U29" s="7"/>
    </row>
    <row r="30" spans="2:21" x14ac:dyDescent="0.25">
      <c r="B30" s="6"/>
      <c r="C30" s="152" t="s">
        <v>85</v>
      </c>
      <c r="D30" s="152"/>
      <c r="E30" s="152"/>
      <c r="F30" s="152"/>
      <c r="G30" s="152"/>
      <c r="H30" s="62">
        <v>2</v>
      </c>
      <c r="I30" s="62"/>
      <c r="J30" s="62">
        <v>2.4</v>
      </c>
      <c r="K30" s="62"/>
      <c r="L30" s="62">
        <v>1.06</v>
      </c>
      <c r="M30" s="62"/>
      <c r="N30" s="62">
        <v>1.54</v>
      </c>
      <c r="O30" s="62"/>
      <c r="P30" s="62">
        <v>1.96</v>
      </c>
      <c r="Q30" s="62"/>
      <c r="R30" s="62">
        <v>2.4900000000000002</v>
      </c>
      <c r="S30" s="62"/>
      <c r="T30" s="33"/>
      <c r="U30" s="7"/>
    </row>
    <row r="31" spans="2:21" x14ac:dyDescent="0.25">
      <c r="B31" s="6"/>
      <c r="C31" s="151" t="s">
        <v>86</v>
      </c>
      <c r="D31" s="151"/>
      <c r="E31" s="151"/>
      <c r="F31" s="151"/>
      <c r="G31" s="151"/>
      <c r="H31" s="64">
        <v>6</v>
      </c>
      <c r="I31" s="64"/>
      <c r="J31" s="64">
        <v>5.75</v>
      </c>
      <c r="K31" s="64"/>
      <c r="L31" s="64">
        <v>3.42</v>
      </c>
      <c r="M31" s="64"/>
      <c r="N31" s="64">
        <v>3.29</v>
      </c>
      <c r="O31" s="64"/>
      <c r="P31" s="64">
        <v>0</v>
      </c>
      <c r="Q31" s="64"/>
      <c r="R31" s="64">
        <v>0</v>
      </c>
      <c r="S31" s="64"/>
      <c r="T31" s="33"/>
      <c r="U31" s="7"/>
    </row>
    <row r="32" spans="2:21" x14ac:dyDescent="0.25">
      <c r="B32" s="6"/>
      <c r="C32" s="152" t="s">
        <v>82</v>
      </c>
      <c r="D32" s="152"/>
      <c r="E32" s="152"/>
      <c r="F32" s="152"/>
      <c r="G32" s="152"/>
      <c r="H32" s="62">
        <v>3.5</v>
      </c>
      <c r="I32" s="62"/>
      <c r="J32" s="62">
        <v>3.5</v>
      </c>
      <c r="K32" s="62"/>
      <c r="L32" s="62">
        <v>3.34</v>
      </c>
      <c r="M32" s="62"/>
      <c r="N32" s="62">
        <v>3.19</v>
      </c>
      <c r="O32" s="62"/>
      <c r="P32" s="62">
        <v>3.44</v>
      </c>
      <c r="Q32" s="62"/>
      <c r="R32" s="62">
        <v>3.46</v>
      </c>
      <c r="S32" s="62"/>
      <c r="T32" s="33"/>
      <c r="U32" s="7"/>
    </row>
    <row r="33" spans="1:21" ht="9" customHeight="1" x14ac:dyDescent="0.25">
      <c r="B33" s="6"/>
      <c r="C33" s="26"/>
      <c r="D33" s="26"/>
      <c r="E33" s="26"/>
      <c r="F33" s="26"/>
      <c r="G33" s="26"/>
      <c r="H33" s="26"/>
      <c r="I33" s="26"/>
      <c r="J33" s="26"/>
      <c r="K33" s="26"/>
      <c r="L33" s="26"/>
      <c r="M33" s="26"/>
      <c r="N33" s="26"/>
      <c r="O33" s="26"/>
      <c r="P33" s="26"/>
      <c r="Q33" s="26"/>
      <c r="R33" s="33"/>
      <c r="S33" s="33"/>
      <c r="T33" s="33"/>
      <c r="U33" s="7"/>
    </row>
    <row r="34" spans="1:21" ht="21" x14ac:dyDescent="0.25">
      <c r="B34" s="8" t="s">
        <v>59</v>
      </c>
      <c r="C34" s="143" t="s">
        <v>90</v>
      </c>
      <c r="D34" s="143"/>
      <c r="E34" s="143"/>
      <c r="F34" s="143"/>
      <c r="G34" s="143"/>
      <c r="H34" s="143"/>
      <c r="I34" s="143"/>
      <c r="J34" s="143"/>
      <c r="K34" s="143"/>
      <c r="L34" s="143"/>
      <c r="M34" s="143"/>
      <c r="N34" s="143"/>
      <c r="O34" s="143"/>
      <c r="P34" s="143"/>
      <c r="Q34" s="143"/>
      <c r="R34" s="143"/>
      <c r="S34" s="143"/>
      <c r="T34" s="143"/>
      <c r="U34" s="7"/>
    </row>
    <row r="35" spans="1:21" ht="9" customHeight="1" x14ac:dyDescent="0.25">
      <c r="B35" s="8"/>
      <c r="C35" s="65"/>
      <c r="D35" s="65"/>
      <c r="E35" s="65"/>
      <c r="F35" s="65"/>
      <c r="G35" s="65"/>
      <c r="H35" s="65"/>
      <c r="I35" s="65"/>
      <c r="J35" s="65"/>
      <c r="K35" s="65"/>
      <c r="L35" s="65"/>
      <c r="M35" s="65"/>
      <c r="N35" s="65"/>
      <c r="O35" s="65"/>
      <c r="P35" s="65"/>
      <c r="Q35" s="65"/>
      <c r="R35" s="65"/>
      <c r="S35" s="65"/>
      <c r="T35" s="65"/>
      <c r="U35" s="7"/>
    </row>
    <row r="36" spans="1:21" x14ac:dyDescent="0.25">
      <c r="B36" s="6"/>
      <c r="C36" s="33"/>
      <c r="D36" s="146" t="s">
        <v>61</v>
      </c>
      <c r="E36" s="146"/>
      <c r="F36" s="146"/>
      <c r="G36" s="146"/>
      <c r="H36" s="146"/>
      <c r="I36" s="146"/>
      <c r="J36" s="146"/>
      <c r="K36" s="146"/>
      <c r="L36" s="146"/>
      <c r="M36" s="66"/>
      <c r="N36" s="67"/>
      <c r="O36" s="33"/>
      <c r="P36" s="33"/>
      <c r="Q36" s="33"/>
      <c r="R36" s="33"/>
      <c r="S36" s="33"/>
      <c r="T36" s="33"/>
      <c r="U36" s="7"/>
    </row>
    <row r="37" spans="1:21" x14ac:dyDescent="0.25">
      <c r="B37" s="6"/>
      <c r="C37" s="33"/>
      <c r="D37" s="145" t="s">
        <v>62</v>
      </c>
      <c r="E37" s="145"/>
      <c r="F37" s="145"/>
      <c r="G37" s="145"/>
      <c r="H37" s="145"/>
      <c r="I37" s="56"/>
      <c r="J37" s="145" t="s">
        <v>63</v>
      </c>
      <c r="K37" s="145"/>
      <c r="L37" s="145"/>
      <c r="M37" s="145"/>
      <c r="N37" s="145"/>
      <c r="P37" s="145" t="s">
        <v>51</v>
      </c>
      <c r="Q37" s="145"/>
      <c r="R37" s="145"/>
      <c r="S37" s="145"/>
      <c r="T37" s="145"/>
      <c r="U37" s="7"/>
    </row>
    <row r="38" spans="1:21" x14ac:dyDescent="0.25">
      <c r="B38" s="6"/>
      <c r="C38" s="57"/>
      <c r="D38" s="58">
        <v>2020</v>
      </c>
      <c r="E38" s="57"/>
      <c r="F38" s="58">
        <v>2021</v>
      </c>
      <c r="G38" s="59"/>
      <c r="H38" s="58">
        <v>2022</v>
      </c>
      <c r="I38" s="59"/>
      <c r="J38" s="68">
        <v>2020</v>
      </c>
      <c r="K38" s="59"/>
      <c r="L38" s="58">
        <v>2021</v>
      </c>
      <c r="M38" s="59"/>
      <c r="N38" s="58">
        <v>2022</v>
      </c>
      <c r="O38" s="59"/>
      <c r="P38" s="68">
        <v>2020</v>
      </c>
      <c r="Q38" s="59"/>
      <c r="R38" s="58">
        <v>2021</v>
      </c>
      <c r="S38" s="59"/>
      <c r="T38" s="58">
        <v>2022</v>
      </c>
      <c r="U38" s="7"/>
    </row>
    <row r="39" spans="1:21" ht="11" thickBot="1" x14ac:dyDescent="0.3">
      <c r="B39" s="6"/>
      <c r="C39" s="69" t="s">
        <v>47</v>
      </c>
      <c r="D39" s="70">
        <v>520</v>
      </c>
      <c r="E39" s="69"/>
      <c r="F39" s="70">
        <v>526</v>
      </c>
      <c r="G39" s="70"/>
      <c r="H39" s="70">
        <v>500</v>
      </c>
      <c r="I39" s="70"/>
      <c r="J39" s="70">
        <v>529</v>
      </c>
      <c r="K39" s="70"/>
      <c r="L39" s="70">
        <v>557</v>
      </c>
      <c r="M39" s="70"/>
      <c r="N39" s="70">
        <v>416</v>
      </c>
      <c r="O39" s="70"/>
      <c r="P39" s="70">
        <v>47</v>
      </c>
      <c r="Q39" s="70"/>
      <c r="R39" s="70">
        <v>49</v>
      </c>
      <c r="S39" s="70"/>
      <c r="T39" s="70">
        <v>42</v>
      </c>
      <c r="U39" s="7"/>
    </row>
    <row r="40" spans="1:21" ht="11" thickBot="1" x14ac:dyDescent="0.3">
      <c r="B40" s="6"/>
      <c r="C40" s="55" t="s">
        <v>48</v>
      </c>
      <c r="D40" s="71">
        <v>1291</v>
      </c>
      <c r="E40" s="72"/>
      <c r="F40" s="73">
        <v>928</v>
      </c>
      <c r="G40" s="74"/>
      <c r="H40" s="75">
        <v>1054</v>
      </c>
      <c r="I40" s="74"/>
      <c r="J40" s="71">
        <v>514</v>
      </c>
      <c r="K40" s="74"/>
      <c r="L40" s="73">
        <v>420</v>
      </c>
      <c r="M40" s="74"/>
      <c r="N40" s="75">
        <v>504</v>
      </c>
      <c r="O40" s="74"/>
      <c r="P40" s="71">
        <v>169</v>
      </c>
      <c r="Q40" s="74"/>
      <c r="R40" s="76">
        <v>127</v>
      </c>
      <c r="S40" s="74"/>
      <c r="T40" s="77">
        <v>146</v>
      </c>
      <c r="U40" s="7"/>
    </row>
    <row r="41" spans="1:21" ht="11" thickBot="1" x14ac:dyDescent="0.3">
      <c r="B41" s="6"/>
      <c r="C41" s="69" t="s">
        <v>49</v>
      </c>
      <c r="D41" s="78">
        <v>-2795</v>
      </c>
      <c r="E41" s="79"/>
      <c r="F41" s="80">
        <v>-2728</v>
      </c>
      <c r="G41" s="81"/>
      <c r="H41" s="82">
        <v>-2569</v>
      </c>
      <c r="I41" s="81"/>
      <c r="J41" s="78">
        <v>-1067</v>
      </c>
      <c r="K41" s="81"/>
      <c r="L41" s="80">
        <v>-1130</v>
      </c>
      <c r="M41" s="81"/>
      <c r="N41" s="82">
        <v>-1006</v>
      </c>
      <c r="O41" s="81"/>
      <c r="P41" s="78">
        <v>0</v>
      </c>
      <c r="Q41" s="81"/>
      <c r="R41" s="81">
        <v>0</v>
      </c>
      <c r="S41" s="81"/>
      <c r="T41" s="81">
        <v>0</v>
      </c>
      <c r="U41" s="7"/>
    </row>
    <row r="42" spans="1:21" ht="11" thickBot="1" x14ac:dyDescent="0.3">
      <c r="B42" s="6"/>
      <c r="C42" s="55" t="s">
        <v>73</v>
      </c>
      <c r="D42" s="71">
        <v>4</v>
      </c>
      <c r="E42" s="72"/>
      <c r="F42" s="83">
        <v>2</v>
      </c>
      <c r="G42" s="74"/>
      <c r="H42" s="84">
        <v>2</v>
      </c>
      <c r="I42" s="74"/>
      <c r="J42" s="71">
        <v>32</v>
      </c>
      <c r="K42" s="74"/>
      <c r="L42" s="83">
        <v>24</v>
      </c>
      <c r="M42" s="74"/>
      <c r="N42" s="84">
        <v>22</v>
      </c>
      <c r="O42" s="74"/>
      <c r="P42" s="71">
        <v>-16</v>
      </c>
      <c r="Q42" s="74"/>
      <c r="R42" s="76">
        <v>-12</v>
      </c>
      <c r="S42" s="74"/>
      <c r="T42" s="77">
        <v>-3</v>
      </c>
      <c r="U42" s="7"/>
    </row>
    <row r="43" spans="1:21" ht="11" thickBot="1" x14ac:dyDescent="0.3">
      <c r="B43" s="6"/>
      <c r="C43" s="69" t="s">
        <v>75</v>
      </c>
      <c r="D43" s="78">
        <v>377</v>
      </c>
      <c r="E43" s="79"/>
      <c r="F43" s="81">
        <v>-254</v>
      </c>
      <c r="G43" s="81"/>
      <c r="H43" s="81">
        <v>1720</v>
      </c>
      <c r="I43" s="81"/>
      <c r="J43" s="78">
        <v>499</v>
      </c>
      <c r="K43" s="81"/>
      <c r="L43" s="81">
        <v>-3241</v>
      </c>
      <c r="M43" s="81"/>
      <c r="N43" s="81">
        <v>-436</v>
      </c>
      <c r="O43" s="81"/>
      <c r="P43" s="78">
        <v>556</v>
      </c>
      <c r="Q43" s="81"/>
      <c r="R43" s="81">
        <v>-376</v>
      </c>
      <c r="S43" s="81"/>
      <c r="T43" s="81">
        <v>-1314</v>
      </c>
      <c r="U43" s="7"/>
    </row>
    <row r="44" spans="1:21" ht="11" thickBot="1" x14ac:dyDescent="0.3">
      <c r="B44" s="6"/>
      <c r="C44" s="55" t="s">
        <v>94</v>
      </c>
      <c r="D44" s="71">
        <v>35</v>
      </c>
      <c r="E44" s="72"/>
      <c r="F44" s="76">
        <v>19</v>
      </c>
      <c r="G44" s="74"/>
      <c r="H44" s="77">
        <v>46</v>
      </c>
      <c r="I44" s="74"/>
      <c r="J44" s="71">
        <v>226</v>
      </c>
      <c r="K44" s="74"/>
      <c r="L44" s="74">
        <v>156</v>
      </c>
      <c r="M44" s="74"/>
      <c r="N44" s="110">
        <v>63</v>
      </c>
      <c r="O44" s="74"/>
      <c r="P44" s="71">
        <v>0</v>
      </c>
      <c r="Q44" s="74"/>
      <c r="R44" s="71">
        <v>0</v>
      </c>
      <c r="S44" s="71"/>
      <c r="T44" s="71">
        <v>0</v>
      </c>
      <c r="U44" s="7"/>
    </row>
    <row r="45" spans="1:21" ht="11" thickBot="1" x14ac:dyDescent="0.3">
      <c r="B45" s="6"/>
      <c r="C45" s="69" t="s">
        <v>76</v>
      </c>
      <c r="D45" s="81">
        <v>5</v>
      </c>
      <c r="E45" s="79"/>
      <c r="F45" s="81">
        <v>70</v>
      </c>
      <c r="G45" s="81"/>
      <c r="H45" s="81">
        <v>438</v>
      </c>
      <c r="I45" s="81"/>
      <c r="J45" s="81">
        <v>103</v>
      </c>
      <c r="K45" s="81"/>
      <c r="L45" s="81">
        <v>-2</v>
      </c>
      <c r="M45" s="81"/>
      <c r="N45" s="81">
        <v>-2</v>
      </c>
      <c r="O45" s="81"/>
      <c r="P45" s="81">
        <v>-2</v>
      </c>
      <c r="Q45" s="81"/>
      <c r="R45" s="81">
        <v>0</v>
      </c>
      <c r="S45" s="78"/>
      <c r="T45" s="112">
        <v>-1</v>
      </c>
      <c r="U45" s="7"/>
    </row>
    <row r="46" spans="1:21" ht="11" thickBot="1" x14ac:dyDescent="0.3">
      <c r="B46" s="6"/>
      <c r="C46" s="85" t="s">
        <v>50</v>
      </c>
      <c r="D46" s="86">
        <f>SUM(D39:D45)</f>
        <v>-563</v>
      </c>
      <c r="E46" s="85"/>
      <c r="F46" s="86">
        <f>SUM(F39:F45)</f>
        <v>-1437</v>
      </c>
      <c r="G46" s="87"/>
      <c r="H46" s="86">
        <f t="shared" ref="H46" si="0">SUM(H39:H45)</f>
        <v>1191</v>
      </c>
      <c r="I46" s="87"/>
      <c r="J46" s="86">
        <f>SUM(J39:J45)</f>
        <v>836</v>
      </c>
      <c r="K46" s="87"/>
      <c r="L46" s="86">
        <f t="shared" ref="L46" si="1">SUM(L39:L45)</f>
        <v>-3216</v>
      </c>
      <c r="M46" s="87"/>
      <c r="N46" s="86">
        <f t="shared" ref="N46" si="2">SUM(N39:N45)</f>
        <v>-439</v>
      </c>
      <c r="O46" s="87"/>
      <c r="P46" s="86">
        <f>SUM(P39:P45)</f>
        <v>754</v>
      </c>
      <c r="Q46" s="87"/>
      <c r="R46" s="86">
        <f t="shared" ref="R46" si="3">SUM(R39:R45)</f>
        <v>-212</v>
      </c>
      <c r="S46" s="87"/>
      <c r="T46" s="104">
        <f t="shared" ref="T46" si="4">SUM(T39:T45)</f>
        <v>-1130</v>
      </c>
      <c r="U46" s="7"/>
    </row>
    <row r="47" spans="1:21" ht="21.5" thickTop="1" x14ac:dyDescent="0.25">
      <c r="A47" s="98"/>
      <c r="B47" s="8" t="s">
        <v>59</v>
      </c>
      <c r="C47" s="142" t="s">
        <v>107</v>
      </c>
      <c r="D47" s="142"/>
      <c r="E47" s="142"/>
      <c r="F47" s="142"/>
      <c r="G47" s="142"/>
      <c r="H47" s="142"/>
      <c r="I47" s="142"/>
      <c r="J47" s="142"/>
      <c r="K47" s="142"/>
      <c r="L47" s="142"/>
      <c r="M47" s="142"/>
      <c r="N47" s="142"/>
      <c r="O47" s="142"/>
      <c r="P47" s="142"/>
      <c r="Q47" s="142"/>
      <c r="R47" s="142"/>
      <c r="S47" s="142"/>
      <c r="T47" s="142"/>
      <c r="U47" s="7"/>
    </row>
    <row r="48" spans="1:21" ht="9" customHeight="1" x14ac:dyDescent="0.25">
      <c r="B48" s="6"/>
      <c r="C48" s="85"/>
      <c r="D48" s="88"/>
      <c r="E48" s="85"/>
      <c r="F48" s="88"/>
      <c r="G48" s="87"/>
      <c r="H48" s="88"/>
      <c r="I48" s="87"/>
      <c r="J48" s="88"/>
      <c r="K48" s="87"/>
      <c r="L48" s="88"/>
      <c r="M48" s="87"/>
      <c r="N48" s="88"/>
      <c r="O48" s="87"/>
      <c r="P48" s="88"/>
      <c r="Q48" s="87"/>
      <c r="R48" s="88"/>
      <c r="S48" s="87"/>
      <c r="T48" s="88"/>
      <c r="U48" s="7"/>
    </row>
    <row r="49" spans="1:21" ht="9" customHeight="1" x14ac:dyDescent="0.25">
      <c r="B49" s="6"/>
      <c r="C49" s="85"/>
      <c r="D49" s="85"/>
      <c r="E49" s="85"/>
      <c r="F49" s="88"/>
      <c r="G49" s="87"/>
      <c r="H49" s="88"/>
      <c r="I49" s="87"/>
      <c r="J49" s="88"/>
      <c r="K49" s="87"/>
      <c r="L49" s="88"/>
      <c r="M49" s="87"/>
      <c r="N49" s="88"/>
      <c r="O49" s="87"/>
      <c r="P49" s="88"/>
      <c r="Q49" s="85"/>
      <c r="R49" s="85"/>
      <c r="S49" s="85"/>
      <c r="T49" s="85"/>
      <c r="U49" s="7"/>
    </row>
    <row r="50" spans="1:21" x14ac:dyDescent="0.25">
      <c r="B50" s="6"/>
      <c r="C50" s="89" t="s">
        <v>17</v>
      </c>
      <c r="D50" s="89"/>
      <c r="E50" s="89"/>
      <c r="F50" s="89"/>
      <c r="G50" s="89"/>
      <c r="H50" s="29" t="s">
        <v>1</v>
      </c>
      <c r="I50" s="29"/>
      <c r="J50" s="29" t="s">
        <v>6</v>
      </c>
      <c r="L50" s="90"/>
      <c r="M50" s="90"/>
      <c r="N50" s="90"/>
      <c r="O50" s="90"/>
      <c r="P50" s="90"/>
      <c r="Q50" s="90"/>
      <c r="R50" s="90"/>
      <c r="S50" s="90"/>
      <c r="T50" s="90"/>
      <c r="U50" s="7"/>
    </row>
    <row r="51" spans="1:21" ht="11" thickBot="1" x14ac:dyDescent="0.3">
      <c r="B51" s="6"/>
      <c r="C51" s="53" t="s">
        <v>52</v>
      </c>
      <c r="D51" s="53"/>
      <c r="E51" s="53"/>
      <c r="F51" s="53"/>
      <c r="G51" s="53"/>
      <c r="H51" s="94">
        <v>-1084</v>
      </c>
      <c r="I51" s="94"/>
      <c r="J51" s="94">
        <v>-1008</v>
      </c>
      <c r="L51" s="90"/>
      <c r="M51" s="90"/>
      <c r="N51" s="90"/>
      <c r="O51" s="90"/>
      <c r="P51" s="90"/>
      <c r="Q51" s="90"/>
      <c r="R51" s="90"/>
      <c r="S51" s="90"/>
      <c r="T51" s="90"/>
      <c r="U51" s="7"/>
    </row>
    <row r="52" spans="1:21" ht="11" thickBot="1" x14ac:dyDescent="0.3">
      <c r="B52" s="6"/>
      <c r="C52" s="53" t="s">
        <v>93</v>
      </c>
      <c r="D52" s="53"/>
      <c r="E52" s="53"/>
      <c r="F52" s="53"/>
      <c r="G52" s="53"/>
      <c r="H52" s="95">
        <f>SUM(F40:F42,F44,L40:L42,R40,R42,R44:R45)</f>
        <v>-2350</v>
      </c>
      <c r="I52" s="11"/>
      <c r="J52" s="96">
        <f>SUM(H40:H42,H44,N40:N42,T40,T42,T44:T45)</f>
        <v>-1805</v>
      </c>
      <c r="L52" s="90"/>
      <c r="M52" s="90"/>
      <c r="N52" s="90"/>
      <c r="O52" s="90"/>
      <c r="P52" s="90"/>
      <c r="Q52" s="90"/>
      <c r="R52" s="90"/>
      <c r="S52" s="90"/>
      <c r="T52" s="90"/>
      <c r="U52" s="7"/>
    </row>
    <row r="53" spans="1:21" ht="11" thickBot="1" x14ac:dyDescent="0.3">
      <c r="A53" s="105"/>
      <c r="B53" s="6"/>
      <c r="C53" s="106" t="s">
        <v>108</v>
      </c>
      <c r="D53" s="106"/>
      <c r="E53" s="106"/>
      <c r="F53" s="106"/>
      <c r="G53" s="106"/>
      <c r="H53" s="11">
        <v>0</v>
      </c>
      <c r="I53" s="11"/>
      <c r="J53" s="111">
        <v>4</v>
      </c>
      <c r="K53" s="105"/>
      <c r="L53" s="90"/>
      <c r="M53" s="90"/>
      <c r="N53" s="90"/>
      <c r="O53" s="90"/>
      <c r="P53" s="90"/>
      <c r="Q53" s="90"/>
      <c r="R53" s="90"/>
      <c r="S53" s="90"/>
      <c r="T53" s="90"/>
      <c r="U53" s="7"/>
    </row>
    <row r="54" spans="1:21" x14ac:dyDescent="0.25">
      <c r="B54" s="6"/>
      <c r="C54" s="53" t="s">
        <v>106</v>
      </c>
      <c r="D54" s="53"/>
      <c r="E54" s="53"/>
      <c r="F54" s="53"/>
      <c r="G54" s="53"/>
      <c r="H54" s="31">
        <f t="shared" ref="H54:I54" si="5">H55-(H51-H52-H53)</f>
        <v>-19</v>
      </c>
      <c r="I54" s="31">
        <f t="shared" si="5"/>
        <v>0</v>
      </c>
      <c r="J54" s="31">
        <f>J55-(J51-J52-J53)</f>
        <v>-45</v>
      </c>
      <c r="L54" s="90"/>
      <c r="M54" s="90"/>
      <c r="N54" s="90"/>
      <c r="O54" s="90"/>
      <c r="P54" s="90"/>
      <c r="Q54" s="90"/>
      <c r="R54" s="90"/>
      <c r="S54" s="90"/>
      <c r="T54" s="90"/>
      <c r="U54" s="7"/>
    </row>
    <row r="55" spans="1:21" x14ac:dyDescent="0.25">
      <c r="B55" s="6"/>
      <c r="C55" s="91" t="s">
        <v>60</v>
      </c>
      <c r="D55" s="91"/>
      <c r="E55" s="91"/>
      <c r="F55" s="91"/>
      <c r="G55" s="91"/>
      <c r="H55" s="19">
        <v>1247</v>
      </c>
      <c r="I55" s="19"/>
      <c r="J55" s="19">
        <v>748</v>
      </c>
      <c r="L55" s="90"/>
      <c r="M55" s="90"/>
      <c r="N55" s="90"/>
      <c r="O55" s="90"/>
      <c r="P55" s="90"/>
      <c r="Q55" s="90"/>
      <c r="R55" s="90"/>
      <c r="S55" s="90"/>
      <c r="T55" s="90"/>
      <c r="U55" s="7"/>
    </row>
    <row r="56" spans="1:21" x14ac:dyDescent="0.25">
      <c r="A56" s="101"/>
      <c r="B56" s="6"/>
      <c r="C56" s="141" t="s">
        <v>104</v>
      </c>
      <c r="D56" s="141"/>
      <c r="E56" s="141"/>
      <c r="F56" s="141"/>
      <c r="G56" s="141"/>
      <c r="H56" s="141"/>
      <c r="I56" s="141"/>
      <c r="J56" s="141"/>
      <c r="K56" s="141"/>
      <c r="L56" s="141"/>
      <c r="M56" s="141"/>
      <c r="N56" s="141"/>
      <c r="O56" s="141"/>
      <c r="P56" s="141"/>
      <c r="Q56" s="141"/>
      <c r="R56" s="141"/>
      <c r="S56" s="141"/>
      <c r="T56" s="141"/>
      <c r="U56" s="7"/>
    </row>
    <row r="57" spans="1:21" ht="9" customHeight="1" thickBot="1" x14ac:dyDescent="0.3">
      <c r="B57" s="22"/>
      <c r="C57" s="23"/>
      <c r="D57" s="23"/>
      <c r="E57" s="23"/>
      <c r="F57" s="23"/>
      <c r="G57" s="23"/>
      <c r="H57" s="23"/>
      <c r="I57" s="23"/>
      <c r="J57" s="23"/>
      <c r="K57" s="23"/>
      <c r="L57" s="23"/>
      <c r="M57" s="23"/>
      <c r="N57" s="23"/>
      <c r="O57" s="23"/>
      <c r="P57" s="23"/>
      <c r="Q57" s="23"/>
      <c r="R57" s="23"/>
      <c r="S57" s="23"/>
      <c r="T57" s="23"/>
      <c r="U57" s="24"/>
    </row>
  </sheetData>
  <sheetProtection algorithmName="SHA-512" hashValue="otV3G25bZt9podyQyVWeEeeuwjDIfj9zkA4ivcBlQKbqUhw9yT4Sk07dSQb7tTq4s/qYoBGZN64Swb6zP6znIw==" saltValue="V6Bn0+H9VHS5/wuDuLH/LA==" spinCount="100000" sheet="1" objects="1" scenarios="1"/>
  <mergeCells count="30">
    <mergeCell ref="C25:G25"/>
    <mergeCell ref="C26:G26"/>
    <mergeCell ref="C32:G32"/>
    <mergeCell ref="P23:R23"/>
    <mergeCell ref="C27:G27"/>
    <mergeCell ref="C28:G28"/>
    <mergeCell ref="C29:G29"/>
    <mergeCell ref="C30:G30"/>
    <mergeCell ref="C31:G31"/>
    <mergeCell ref="C12:T12"/>
    <mergeCell ref="C13:T13"/>
    <mergeCell ref="H22:N22"/>
    <mergeCell ref="H23:J23"/>
    <mergeCell ref="L23:N23"/>
    <mergeCell ref="C56:T56"/>
    <mergeCell ref="C47:T47"/>
    <mergeCell ref="C34:T34"/>
    <mergeCell ref="C20:T20"/>
    <mergeCell ref="C3:T3"/>
    <mergeCell ref="D37:H37"/>
    <mergeCell ref="D36:L36"/>
    <mergeCell ref="P37:T37"/>
    <mergeCell ref="J37:N37"/>
    <mergeCell ref="C5:T5"/>
    <mergeCell ref="C6:T6"/>
    <mergeCell ref="C7:T7"/>
    <mergeCell ref="C8:T8"/>
    <mergeCell ref="C9:T9"/>
    <mergeCell ref="C10:T10"/>
    <mergeCell ref="C11:T11"/>
  </mergeCells>
  <pageMargins left="0.5" right="0.5" top="0.75" bottom="0.75" header="0.3" footer="0.3"/>
  <pageSetup fitToWidth="0" fitToHeight="0" orientation="portrait" r:id="rId1"/>
  <ignoredErrors>
    <ignoredError sqref="F46 H46 L46 N46 R46 T46"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287AB68E282324781DFE9ECC99C70D1" ma:contentTypeVersion="12" ma:contentTypeDescription="Create a new document." ma:contentTypeScope="" ma:versionID="74aebd4e194c6da92092a1d2c9be5c2b">
  <xsd:schema xmlns:xsd="http://www.w3.org/2001/XMLSchema" xmlns:xs="http://www.w3.org/2001/XMLSchema" xmlns:p="http://schemas.microsoft.com/office/2006/metadata/properties" xmlns:ns2="dcb03708-4c89-4d64-b844-53a3a9001d0a" xmlns:ns3="fb3656fa-9a3d-42c9-b112-2a2cbd7fbe58" targetNamespace="http://schemas.microsoft.com/office/2006/metadata/properties" ma:root="true" ma:fieldsID="e40f3ca0ecf8b24c4823cf0ce2f0c956" ns2:_="" ns3:_="">
    <xsd:import namespace="dcb03708-4c89-4d64-b844-53a3a9001d0a"/>
    <xsd:import namespace="fb3656fa-9a3d-42c9-b112-2a2cbd7fbe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b03708-4c89-4d64-b844-53a3a9001d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76f62536-3a25-4b8a-9b5d-7e17d0b0464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b3656fa-9a3d-42c9-b112-2a2cbd7fbe5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aedfa662-652f-47a2-aa96-014485143a81}" ma:internalName="TaxCatchAll" ma:showField="CatchAllData" ma:web="fb3656fa-9a3d-42c9-b112-2a2cbd7fbe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b3656fa-9a3d-42c9-b112-2a2cbd7fbe58" xsi:nil="true"/>
    <lcf76f155ced4ddcb4097134ff3c332f xmlns="dcb03708-4c89-4d64-b844-53a3a9001d0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5ED0E99-D807-48BF-A50C-2F649D716651}">
  <ds:schemaRefs>
    <ds:schemaRef ds:uri="http://schemas.microsoft.com/sharepoint/v3/contenttype/forms"/>
  </ds:schemaRefs>
</ds:datastoreItem>
</file>

<file path=customXml/itemProps2.xml><?xml version="1.0" encoding="utf-8"?>
<ds:datastoreItem xmlns:ds="http://schemas.openxmlformats.org/officeDocument/2006/customXml" ds:itemID="{E4A7AA0E-EF6A-40BC-B20C-0892994A22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b03708-4c89-4d64-b844-53a3a9001d0a"/>
    <ds:schemaRef ds:uri="fb3656fa-9a3d-42c9-b112-2a2cbd7fbe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8DAAD96-81F2-4001-8890-CE474B6D220C}">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cb03708-4c89-4d64-b844-53a3a9001d0a"/>
    <ds:schemaRef ds:uri="fb3656fa-9a3d-42c9-b112-2a2cbd7fbe5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Recast Segment Financials</vt:lpstr>
      <vt:lpstr>Disclosed Segment Financials</vt:lpstr>
      <vt:lpstr>Total Company Financials</vt:lpstr>
      <vt:lpstr>Pension + OPEB</vt:lpstr>
      <vt:lpstr>'Disclosed Segment Financials'!Print_Area</vt:lpstr>
      <vt:lpstr>'Pension + OPEB'!Print_Area</vt:lpstr>
      <vt:lpstr>'Recast Segment Financials'!Print_Area</vt:lpstr>
      <vt:lpstr>'Total Company Financials'!Print_Area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Rockwell, Brian (B.M.)</dc:creator>
  <cp:keywords/>
  <dc:description/>
  <cp:lastModifiedBy>Rockwell, Brian (B.M.)</cp:lastModifiedBy>
  <cp:revision/>
  <cp:lastPrinted>2023-03-20T19:48:20Z</cp:lastPrinted>
  <dcterms:created xsi:type="dcterms:W3CDTF">2022-10-10T13:40:49Z</dcterms:created>
  <dcterms:modified xsi:type="dcterms:W3CDTF">2023-03-23T20:03:24Z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0x010100F287AB68E282324781DFE9ECC99C70D1</vt:lpwstr>
  </property>
  <property fmtid="{D5CDD505-2E9C-101B-9397-08002B2CF9AE}" pid="3" name="MediaServiceImageTags">
    <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